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sduranmora\Documents\Min 2022\Riesgos\Matriz de riesgos consolidada 2022\"/>
    </mc:Choice>
  </mc:AlternateContent>
  <xr:revisionPtr revIDLastSave="0" documentId="13_ncr:1_{5D797F05-FC25-47C5-93AE-EBDF1DA046C0}" xr6:coauthVersionLast="47" xr6:coauthVersionMax="47" xr10:uidLastSave="{00000000-0000-0000-0000-000000000000}"/>
  <workbookProtection workbookAlgorithmName="SHA-512" workbookHashValue="yMp6QRhEoaWOA4aZ1dLsOyMe/yP9gXuEwL520k541LF5T0SjqVFWIhZxh7MwcWtOPeSRsvb56EkU2z304/eVlw==" workbookSaltValue="V3xP+bKJntoovPN4Nil68g==" workbookSpinCount="100000" lockStructure="1"/>
  <bookViews>
    <workbookView xWindow="-120" yWindow="-120" windowWidth="29040" windowHeight="15840" xr2:uid="{00000000-000D-0000-FFFF-FFFF00000000}"/>
  </bookViews>
  <sheets>
    <sheet name="F-OPL-026" sheetId="1" r:id="rId1"/>
    <sheet name="Lista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134" i="1" l="1"/>
  <c r="AB134" i="1" s="1"/>
  <c r="AA134" i="1"/>
  <c r="Z134" i="1" s="1"/>
  <c r="Y134" i="1"/>
  <c r="AC133" i="1"/>
  <c r="AB133" i="1" s="1"/>
  <c r="AA133" i="1"/>
  <c r="Z133" i="1" s="1"/>
  <c r="Y133" i="1"/>
  <c r="AC132" i="1"/>
  <c r="AB132" i="1" s="1"/>
  <c r="AA132" i="1"/>
  <c r="Z132" i="1" s="1"/>
  <c r="Y132" i="1"/>
  <c r="AC131" i="1"/>
  <c r="AB131" i="1" s="1"/>
  <c r="AA131" i="1"/>
  <c r="Z131" i="1" s="1"/>
  <c r="Y131" i="1"/>
  <c r="AC130" i="1"/>
  <c r="AB130" i="1" s="1"/>
  <c r="AA130" i="1"/>
  <c r="Z130" i="1" s="1"/>
  <c r="Y130" i="1"/>
  <c r="Y129" i="1"/>
  <c r="P129" i="1"/>
  <c r="AC129" i="1" s="1"/>
  <c r="AB129" i="1" s="1"/>
  <c r="M129" i="1"/>
  <c r="N129" i="1" s="1"/>
  <c r="AA129" i="1" l="1"/>
  <c r="Z129" i="1" s="1"/>
  <c r="AD129" i="1" s="1"/>
  <c r="AD131" i="1"/>
  <c r="Q129" i="1"/>
  <c r="AD134" i="1"/>
  <c r="AD133" i="1"/>
  <c r="AD132" i="1"/>
  <c r="AD130" i="1"/>
  <c r="AE129" i="1" l="1"/>
  <c r="AC128" i="1" l="1"/>
  <c r="AB128" i="1" s="1"/>
  <c r="AA128" i="1"/>
  <c r="Z128" i="1" s="1"/>
  <c r="Y128" i="1"/>
  <c r="AC127" i="1"/>
  <c r="AB127" i="1" s="1"/>
  <c r="AA127" i="1"/>
  <c r="Z127" i="1" s="1"/>
  <c r="Y127" i="1"/>
  <c r="AC126" i="1"/>
  <c r="AB126" i="1" s="1"/>
  <c r="AA126" i="1"/>
  <c r="Z126" i="1" s="1"/>
  <c r="Y126" i="1"/>
  <c r="AC125" i="1"/>
  <c r="AB125" i="1" s="1"/>
  <c r="AA125" i="1"/>
  <c r="Z125" i="1" s="1"/>
  <c r="Y125" i="1"/>
  <c r="AC124" i="1"/>
  <c r="AB124" i="1" s="1"/>
  <c r="AA124" i="1"/>
  <c r="Z124" i="1" s="1"/>
  <c r="Y124" i="1"/>
  <c r="Y123" i="1"/>
  <c r="P123" i="1"/>
  <c r="AC123" i="1" s="1"/>
  <c r="AB123" i="1" s="1"/>
  <c r="M123" i="1"/>
  <c r="N123" i="1" s="1"/>
  <c r="Q123" i="1" l="1"/>
  <c r="AD128" i="1"/>
  <c r="AA123" i="1"/>
  <c r="Z123" i="1" s="1"/>
  <c r="AD123" i="1" s="1"/>
  <c r="AD127" i="1"/>
  <c r="AD125" i="1"/>
  <c r="AD126" i="1"/>
  <c r="AD124" i="1"/>
  <c r="AE123" i="1" l="1"/>
  <c r="AC122" i="1" l="1"/>
  <c r="AB122" i="1" s="1"/>
  <c r="AA122" i="1"/>
  <c r="Z122" i="1" s="1"/>
  <c r="Y122" i="1"/>
  <c r="AC121" i="1"/>
  <c r="AB121" i="1" s="1"/>
  <c r="AA121" i="1"/>
  <c r="Z121" i="1" s="1"/>
  <c r="Y121" i="1"/>
  <c r="AC120" i="1"/>
  <c r="AB120" i="1" s="1"/>
  <c r="AA120" i="1"/>
  <c r="Z120" i="1" s="1"/>
  <c r="Y120" i="1"/>
  <c r="AC119" i="1"/>
  <c r="AB119" i="1" s="1"/>
  <c r="AA119" i="1"/>
  <c r="Z119" i="1" s="1"/>
  <c r="Y119" i="1"/>
  <c r="AC118" i="1"/>
  <c r="AB118" i="1" s="1"/>
  <c r="AA118" i="1"/>
  <c r="Z118" i="1" s="1"/>
  <c r="Y118" i="1"/>
  <c r="Y117" i="1"/>
  <c r="P117" i="1"/>
  <c r="AC117" i="1" s="1"/>
  <c r="AB117" i="1" s="1"/>
  <c r="M117" i="1"/>
  <c r="Q117" i="1" s="1"/>
  <c r="AD118" i="1" l="1"/>
  <c r="AD122" i="1"/>
  <c r="AD120" i="1"/>
  <c r="AD121" i="1"/>
  <c r="N117" i="1"/>
  <c r="AA117" i="1" s="1"/>
  <c r="Z117" i="1" s="1"/>
  <c r="AD117" i="1" s="1"/>
  <c r="AD119" i="1"/>
  <c r="AE117" i="1" l="1"/>
  <c r="AC116" i="1"/>
  <c r="AB116" i="1" s="1"/>
  <c r="AA116" i="1"/>
  <c r="Z116" i="1" s="1"/>
  <c r="Y116" i="1"/>
  <c r="AC115" i="1"/>
  <c r="AB115" i="1" s="1"/>
  <c r="AA115" i="1"/>
  <c r="Z115" i="1" s="1"/>
  <c r="Y115" i="1"/>
  <c r="AC114" i="1"/>
  <c r="AB114" i="1" s="1"/>
  <c r="AA114" i="1"/>
  <c r="Z114" i="1" s="1"/>
  <c r="Y114" i="1"/>
  <c r="Y113" i="1"/>
  <c r="Y112" i="1"/>
  <c r="Y111" i="1"/>
  <c r="P111" i="1"/>
  <c r="AC111" i="1" s="1"/>
  <c r="AC112" i="1" s="1"/>
  <c r="M111" i="1"/>
  <c r="N111" i="1" s="1"/>
  <c r="AA111" i="1" l="1"/>
  <c r="AD115" i="1"/>
  <c r="AD116" i="1"/>
  <c r="Q111" i="1"/>
  <c r="AD114" i="1"/>
  <c r="AA112" i="1"/>
  <c r="Z111" i="1"/>
  <c r="AB112" i="1"/>
  <c r="AC113" i="1"/>
  <c r="AB113" i="1" s="1"/>
  <c r="AB111" i="1"/>
  <c r="AD111" i="1" l="1"/>
  <c r="AA113" i="1"/>
  <c r="Z113" i="1" s="1"/>
  <c r="AD113" i="1" s="1"/>
  <c r="Z112" i="1"/>
  <c r="AD112" i="1" s="1"/>
  <c r="AE111" i="1" l="1"/>
  <c r="AC110" i="1" l="1"/>
  <c r="AB110" i="1" s="1"/>
  <c r="AA110" i="1"/>
  <c r="Z110" i="1" s="1"/>
  <c r="Y110" i="1"/>
  <c r="AC109" i="1"/>
  <c r="AB109" i="1" s="1"/>
  <c r="AA109" i="1"/>
  <c r="Z109" i="1" s="1"/>
  <c r="Y109" i="1"/>
  <c r="AC108" i="1"/>
  <c r="AB108" i="1" s="1"/>
  <c r="AA108" i="1"/>
  <c r="Z108" i="1" s="1"/>
  <c r="Y108" i="1"/>
  <c r="AC107" i="1"/>
  <c r="AB107" i="1" s="1"/>
  <c r="AA107" i="1"/>
  <c r="Z107" i="1" s="1"/>
  <c r="Y107" i="1"/>
  <c r="AC106" i="1"/>
  <c r="AB106" i="1" s="1"/>
  <c r="AA106" i="1"/>
  <c r="Z106" i="1" s="1"/>
  <c r="Y106" i="1"/>
  <c r="Y105" i="1"/>
  <c r="P105" i="1"/>
  <c r="AC105" i="1" s="1"/>
  <c r="AB105" i="1" s="1"/>
  <c r="M105" i="1"/>
  <c r="Q105" i="1" s="1"/>
  <c r="N105" i="1" l="1"/>
  <c r="AA105" i="1" s="1"/>
  <c r="Z105" i="1" s="1"/>
  <c r="AD105" i="1" s="1"/>
  <c r="AD109" i="1"/>
  <c r="AD106" i="1"/>
  <c r="AD108" i="1"/>
  <c r="AD110" i="1"/>
  <c r="AD107" i="1"/>
  <c r="AE105" i="1" l="1"/>
  <c r="AC104" i="1" l="1"/>
  <c r="AB104" i="1" s="1"/>
  <c r="AA104" i="1"/>
  <c r="Z104" i="1" s="1"/>
  <c r="Y104" i="1"/>
  <c r="AC103" i="1"/>
  <c r="AB103" i="1" s="1"/>
  <c r="AA103" i="1"/>
  <c r="Z103" i="1" s="1"/>
  <c r="Y103" i="1"/>
  <c r="AC102" i="1"/>
  <c r="AB102" i="1" s="1"/>
  <c r="AA102" i="1"/>
  <c r="Z102" i="1" s="1"/>
  <c r="Y102" i="1"/>
  <c r="AC101" i="1"/>
  <c r="AB101" i="1" s="1"/>
  <c r="AA101" i="1"/>
  <c r="Z101" i="1" s="1"/>
  <c r="Y101" i="1"/>
  <c r="Y100" i="1"/>
  <c r="Y99" i="1"/>
  <c r="P99" i="1"/>
  <c r="AC99" i="1" s="1"/>
  <c r="M99" i="1"/>
  <c r="Q99" i="1" s="1"/>
  <c r="N99" i="1" l="1"/>
  <c r="AA99" i="1" s="1"/>
  <c r="AD102" i="1"/>
  <c r="AD104" i="1"/>
  <c r="AD101" i="1"/>
  <c r="AA100" i="1"/>
  <c r="Z100" i="1" s="1"/>
  <c r="Z99" i="1"/>
  <c r="AC100" i="1"/>
  <c r="AB100" i="1" s="1"/>
  <c r="AB99" i="1"/>
  <c r="AD103" i="1"/>
  <c r="AD99" i="1" l="1"/>
  <c r="AD100" i="1"/>
  <c r="AE99" i="1" l="1"/>
  <c r="AC98" i="1" l="1"/>
  <c r="AB98" i="1" s="1"/>
  <c r="AA98" i="1"/>
  <c r="Z98" i="1" s="1"/>
  <c r="Y98" i="1"/>
  <c r="AC97" i="1"/>
  <c r="AB97" i="1" s="1"/>
  <c r="AA97" i="1"/>
  <c r="Z97" i="1" s="1"/>
  <c r="Y97" i="1"/>
  <c r="AC96" i="1"/>
  <c r="AB96" i="1" s="1"/>
  <c r="AA96" i="1"/>
  <c r="Z96" i="1" s="1"/>
  <c r="Y96" i="1"/>
  <c r="AC95" i="1"/>
  <c r="AB95" i="1" s="1"/>
  <c r="AA95" i="1"/>
  <c r="Z95" i="1" s="1"/>
  <c r="Y95" i="1"/>
  <c r="Y94" i="1"/>
  <c r="Y93" i="1"/>
  <c r="P93" i="1"/>
  <c r="AC93" i="1" s="1"/>
  <c r="M93" i="1"/>
  <c r="N93" i="1" s="1"/>
  <c r="Q93" i="1" l="1"/>
  <c r="AD98" i="1"/>
  <c r="AA93" i="1"/>
  <c r="AD96" i="1"/>
  <c r="AD97" i="1"/>
  <c r="AC94" i="1"/>
  <c r="AB94" i="1" s="1"/>
  <c r="AB93" i="1"/>
  <c r="AD95" i="1"/>
  <c r="AA94" i="1"/>
  <c r="Z94" i="1" s="1"/>
  <c r="Z93" i="1"/>
  <c r="AD93" i="1" l="1"/>
  <c r="AD94" i="1"/>
  <c r="AE93" i="1" s="1"/>
  <c r="AC92" i="1" l="1"/>
  <c r="AB92" i="1" s="1"/>
  <c r="AA92" i="1"/>
  <c r="Z92" i="1" s="1"/>
  <c r="Y92" i="1"/>
  <c r="AC91" i="1"/>
  <c r="AB91" i="1" s="1"/>
  <c r="AA91" i="1"/>
  <c r="Z91" i="1" s="1"/>
  <c r="Y91" i="1"/>
  <c r="AC90" i="1"/>
  <c r="AB90" i="1" s="1"/>
  <c r="AA90" i="1"/>
  <c r="Z90" i="1" s="1"/>
  <c r="Y90" i="1"/>
  <c r="Y89" i="1"/>
  <c r="Y88" i="1"/>
  <c r="Y87" i="1"/>
  <c r="P87" i="1"/>
  <c r="AC87" i="1" s="1"/>
  <c r="M87" i="1"/>
  <c r="Q87" i="1" s="1"/>
  <c r="AD92" i="1" l="1"/>
  <c r="AD90" i="1"/>
  <c r="N87" i="1"/>
  <c r="AA87" i="1" s="1"/>
  <c r="Z87" i="1" s="1"/>
  <c r="AC88" i="1"/>
  <c r="AB87" i="1"/>
  <c r="AD91" i="1"/>
  <c r="AA88" i="1" l="1"/>
  <c r="Z88" i="1" s="1"/>
  <c r="AB88" i="1"/>
  <c r="AC89" i="1"/>
  <c r="AB89" i="1" s="1"/>
  <c r="AD87" i="1"/>
  <c r="AA89" i="1"/>
  <c r="Z89" i="1" s="1"/>
  <c r="AD88" i="1" l="1"/>
  <c r="AD89" i="1"/>
  <c r="AE87" i="1" s="1"/>
  <c r="AC86" i="1" l="1"/>
  <c r="AB86" i="1" s="1"/>
  <c r="AA86" i="1"/>
  <c r="Z86" i="1" s="1"/>
  <c r="Y86" i="1"/>
  <c r="AC85" i="1"/>
  <c r="AB85" i="1" s="1"/>
  <c r="AA85" i="1"/>
  <c r="Z85" i="1" s="1"/>
  <c r="Y85" i="1"/>
  <c r="AC84" i="1"/>
  <c r="AB84" i="1" s="1"/>
  <c r="AA84" i="1"/>
  <c r="Z84" i="1" s="1"/>
  <c r="Y84" i="1"/>
  <c r="AC83" i="1"/>
  <c r="AB83" i="1" s="1"/>
  <c r="AA83" i="1"/>
  <c r="Z83" i="1" s="1"/>
  <c r="Y83" i="1"/>
  <c r="Y82" i="1"/>
  <c r="Y81" i="1"/>
  <c r="P81" i="1"/>
  <c r="AC81" i="1" s="1"/>
  <c r="M81" i="1"/>
  <c r="N81" i="1" s="1"/>
  <c r="Q81" i="1" l="1"/>
  <c r="AD83" i="1"/>
  <c r="AA81" i="1"/>
  <c r="Z81" i="1" s="1"/>
  <c r="AD84" i="1"/>
  <c r="AD85" i="1"/>
  <c r="AC82" i="1"/>
  <c r="AB82" i="1" s="1"/>
  <c r="AB81" i="1"/>
  <c r="AD86" i="1"/>
  <c r="AD81" i="1" l="1"/>
  <c r="AA82" i="1"/>
  <c r="Z82" i="1" s="1"/>
  <c r="AD82" i="1" s="1"/>
  <c r="AE81" i="1" l="1"/>
  <c r="AC80" i="1"/>
  <c r="AB80" i="1" s="1"/>
  <c r="AA80" i="1"/>
  <c r="Z80" i="1" s="1"/>
  <c r="Y80" i="1"/>
  <c r="AC79" i="1"/>
  <c r="AB79" i="1" s="1"/>
  <c r="AA79" i="1"/>
  <c r="Z79" i="1" s="1"/>
  <c r="Y79" i="1"/>
  <c r="AC78" i="1"/>
  <c r="AB78" i="1" s="1"/>
  <c r="AA78" i="1"/>
  <c r="Z78" i="1" s="1"/>
  <c r="Y78" i="1"/>
  <c r="AC77" i="1"/>
  <c r="AB77" i="1" s="1"/>
  <c r="AA77" i="1"/>
  <c r="Z77" i="1" s="1"/>
  <c r="Y77" i="1"/>
  <c r="Y76" i="1"/>
  <c r="Y75" i="1"/>
  <c r="P75" i="1"/>
  <c r="AC75" i="1" s="1"/>
  <c r="M75" i="1"/>
  <c r="N75" i="1" s="1"/>
  <c r="AD79" i="1" l="1"/>
  <c r="Q75" i="1"/>
  <c r="AD80" i="1"/>
  <c r="AA75" i="1"/>
  <c r="AD78" i="1"/>
  <c r="AC76" i="1"/>
  <c r="AB76" i="1" s="1"/>
  <c r="AB75" i="1"/>
  <c r="AD77" i="1"/>
  <c r="AA76" i="1"/>
  <c r="Z76" i="1" s="1"/>
  <c r="Z75" i="1"/>
  <c r="AD76" i="1" l="1"/>
  <c r="AD75" i="1"/>
  <c r="AE75" i="1" l="1"/>
  <c r="AC74" i="1"/>
  <c r="AB74" i="1" s="1"/>
  <c r="AA74" i="1"/>
  <c r="Z74" i="1" s="1"/>
  <c r="Y74" i="1"/>
  <c r="AC73" i="1"/>
  <c r="AB73" i="1" s="1"/>
  <c r="AA73" i="1"/>
  <c r="Z73" i="1" s="1"/>
  <c r="Y73" i="1"/>
  <c r="AC72" i="1"/>
  <c r="AB72" i="1" s="1"/>
  <c r="AA72" i="1"/>
  <c r="Z72" i="1" s="1"/>
  <c r="Y72" i="1"/>
  <c r="AC71" i="1"/>
  <c r="AB71" i="1" s="1"/>
  <c r="AA71" i="1"/>
  <c r="Z71" i="1" s="1"/>
  <c r="Y71" i="1"/>
  <c r="Y70" i="1"/>
  <c r="Y69" i="1"/>
  <c r="P69" i="1"/>
  <c r="AC69" i="1" s="1"/>
  <c r="M69" i="1"/>
  <c r="N69" i="1" s="1"/>
  <c r="AA69" i="1" l="1"/>
  <c r="AD74" i="1"/>
  <c r="AD72" i="1"/>
  <c r="Q69" i="1"/>
  <c r="AD73" i="1"/>
  <c r="AD71" i="1"/>
  <c r="AC70" i="1"/>
  <c r="AB70" i="1" s="1"/>
  <c r="AB69" i="1"/>
  <c r="AA70" i="1"/>
  <c r="Z70" i="1" s="1"/>
  <c r="Z69" i="1"/>
  <c r="AD70" i="1" l="1"/>
  <c r="AD69" i="1"/>
  <c r="AE69" i="1" l="1"/>
  <c r="AC68" i="1"/>
  <c r="AB68" i="1" s="1"/>
  <c r="AA68" i="1"/>
  <c r="Z68" i="1" s="1"/>
  <c r="Y68" i="1"/>
  <c r="AC67" i="1"/>
  <c r="AB67" i="1" s="1"/>
  <c r="AA67" i="1"/>
  <c r="Z67" i="1" s="1"/>
  <c r="Y67" i="1"/>
  <c r="AC66" i="1"/>
  <c r="AB66" i="1" s="1"/>
  <c r="AA66" i="1"/>
  <c r="Z66" i="1" s="1"/>
  <c r="Y66" i="1"/>
  <c r="AC65" i="1"/>
  <c r="AB65" i="1" s="1"/>
  <c r="AA65" i="1"/>
  <c r="Z65" i="1" s="1"/>
  <c r="Y65" i="1"/>
  <c r="Y64" i="1"/>
  <c r="Y63" i="1"/>
  <c r="P63" i="1"/>
  <c r="AC63" i="1" s="1"/>
  <c r="M63" i="1"/>
  <c r="Q63" i="1" s="1"/>
  <c r="AD66" i="1" l="1"/>
  <c r="N63" i="1"/>
  <c r="AA63" i="1" s="1"/>
  <c r="Z63" i="1" s="1"/>
  <c r="AD67" i="1"/>
  <c r="AD68" i="1"/>
  <c r="AC64" i="1"/>
  <c r="AB64" i="1" s="1"/>
  <c r="AB63" i="1"/>
  <c r="AD65" i="1"/>
  <c r="AA64" i="1" l="1"/>
  <c r="Z64" i="1" s="1"/>
  <c r="AD64" i="1" s="1"/>
  <c r="AD63" i="1"/>
  <c r="AE63" i="1" l="1"/>
  <c r="Y59" i="1"/>
  <c r="X60" i="1"/>
  <c r="Y60" i="1"/>
  <c r="X61" i="1"/>
  <c r="Y61" i="1"/>
  <c r="X62" i="1"/>
  <c r="Y62" i="1"/>
  <c r="D57" i="1"/>
  <c r="M57" i="1"/>
  <c r="N57" i="1" s="1"/>
  <c r="P57" i="1"/>
  <c r="AC57" i="1" s="1"/>
  <c r="X57" i="1"/>
  <c r="Y57" i="1"/>
  <c r="X58" i="1"/>
  <c r="Y58" i="1"/>
  <c r="AB57" i="1" l="1"/>
  <c r="AC58" i="1"/>
  <c r="AB58" i="1" s="1"/>
  <c r="AA57" i="1"/>
  <c r="Z57" i="1" s="1"/>
  <c r="AD57" i="1" s="1"/>
  <c r="Q57" i="1"/>
  <c r="AC59" i="1"/>
  <c r="AA58" i="1" l="1"/>
  <c r="Z58" i="1" s="1"/>
  <c r="AD58" i="1" s="1"/>
  <c r="AB59" i="1"/>
  <c r="AC60" i="1"/>
  <c r="AA59" i="1"/>
  <c r="AB60" i="1" l="1"/>
  <c r="AC61" i="1"/>
  <c r="Z59" i="1"/>
  <c r="AD59" i="1" s="1"/>
  <c r="AA60" i="1"/>
  <c r="AA62" i="1" s="1"/>
  <c r="Z62" i="1" s="1"/>
  <c r="AB61" i="1" l="1"/>
  <c r="AC62" i="1"/>
  <c r="AB62" i="1" s="1"/>
  <c r="AD62" i="1" s="1"/>
  <c r="Z60" i="1"/>
  <c r="AD60" i="1" s="1"/>
  <c r="AA61" i="1"/>
  <c r="Z61" i="1" s="1"/>
  <c r="AD61" i="1" s="1"/>
  <c r="AE57" i="1" l="1"/>
  <c r="AC56" i="1" l="1"/>
  <c r="AB56" i="1" s="1"/>
  <c r="AA56" i="1"/>
  <c r="Z56" i="1" s="1"/>
  <c r="Y56" i="1"/>
  <c r="AC55" i="1"/>
  <c r="AB55" i="1" s="1"/>
  <c r="AA55" i="1"/>
  <c r="Z55" i="1" s="1"/>
  <c r="Y55" i="1"/>
  <c r="AC54" i="1"/>
  <c r="AB54" i="1" s="1"/>
  <c r="AA54" i="1"/>
  <c r="Z54" i="1" s="1"/>
  <c r="Y54" i="1"/>
  <c r="AC53" i="1"/>
  <c r="AB53" i="1" s="1"/>
  <c r="AA53" i="1"/>
  <c r="Z53" i="1" s="1"/>
  <c r="Y53" i="1"/>
  <c r="Y52" i="1"/>
  <c r="Y51" i="1"/>
  <c r="P51" i="1"/>
  <c r="AC51" i="1" s="1"/>
  <c r="M51" i="1"/>
  <c r="N51" i="1" s="1"/>
  <c r="AD53" i="1" l="1"/>
  <c r="AD56" i="1"/>
  <c r="AD55" i="1"/>
  <c r="AA51" i="1"/>
  <c r="AA52" i="1" s="1"/>
  <c r="Z52" i="1" s="1"/>
  <c r="AD54" i="1"/>
  <c r="AC52" i="1"/>
  <c r="AB52" i="1" s="1"/>
  <c r="AB51" i="1"/>
  <c r="Q51" i="1"/>
  <c r="Z51" i="1" l="1"/>
  <c r="AD51" i="1" s="1"/>
  <c r="AD52" i="1"/>
  <c r="AE51" i="1" l="1"/>
  <c r="AC50" i="1" l="1"/>
  <c r="AB50" i="1" s="1"/>
  <c r="AA50" i="1"/>
  <c r="Z50" i="1" s="1"/>
  <c r="Y50" i="1"/>
  <c r="AC49" i="1"/>
  <c r="AB49" i="1" s="1"/>
  <c r="AA49" i="1"/>
  <c r="Z49" i="1" s="1"/>
  <c r="Y49" i="1"/>
  <c r="AC48" i="1"/>
  <c r="AB48" i="1" s="1"/>
  <c r="AA48" i="1"/>
  <c r="Z48" i="1" s="1"/>
  <c r="Y48" i="1"/>
  <c r="AC47" i="1"/>
  <c r="AB47" i="1" s="1"/>
  <c r="AA47" i="1"/>
  <c r="Z47" i="1" s="1"/>
  <c r="Y47" i="1"/>
  <c r="Y46" i="1"/>
  <c r="Y45" i="1"/>
  <c r="P45" i="1"/>
  <c r="AC45" i="1" s="1"/>
  <c r="M45" i="1"/>
  <c r="N45" i="1" s="1"/>
  <c r="AA45" i="1" l="1"/>
  <c r="AD49" i="1"/>
  <c r="Q45" i="1"/>
  <c r="AD50" i="1"/>
  <c r="AD48" i="1"/>
  <c r="AD47" i="1"/>
  <c r="AC46" i="1"/>
  <c r="AB46" i="1" s="1"/>
  <c r="AB45" i="1"/>
  <c r="AA46" i="1"/>
  <c r="Z46" i="1" s="1"/>
  <c r="Z45" i="1"/>
  <c r="AD46" i="1" l="1"/>
  <c r="AD45" i="1"/>
  <c r="AE45" i="1" l="1"/>
  <c r="AC44" i="1" l="1"/>
  <c r="AB44" i="1" s="1"/>
  <c r="AA44" i="1"/>
  <c r="Z44" i="1" s="1"/>
  <c r="Y44" i="1"/>
  <c r="AC43" i="1"/>
  <c r="AB43" i="1" s="1"/>
  <c r="AA43" i="1"/>
  <c r="Z43" i="1" s="1"/>
  <c r="Y43" i="1"/>
  <c r="AC42" i="1"/>
  <c r="AB42" i="1" s="1"/>
  <c r="AA42" i="1"/>
  <c r="Z42" i="1" s="1"/>
  <c r="Y42" i="1"/>
  <c r="AC41" i="1"/>
  <c r="AB41" i="1" s="1"/>
  <c r="AA41" i="1"/>
  <c r="Z41" i="1" s="1"/>
  <c r="Y41" i="1"/>
  <c r="Y40" i="1"/>
  <c r="Y39" i="1"/>
  <c r="P39" i="1"/>
  <c r="AC39" i="1" s="1"/>
  <c r="AB39" i="1" s="1"/>
  <c r="M39" i="1"/>
  <c r="N39" i="1" s="1"/>
  <c r="AD41" i="1" l="1"/>
  <c r="AA39" i="1"/>
  <c r="Z39" i="1" s="1"/>
  <c r="AD39" i="1" s="1"/>
  <c r="AD43" i="1"/>
  <c r="Q39" i="1"/>
  <c r="AD42" i="1"/>
  <c r="AD44" i="1"/>
  <c r="AC40" i="1"/>
  <c r="AB40" i="1" s="1"/>
  <c r="AA40" i="1" l="1"/>
  <c r="Z40" i="1" s="1"/>
  <c r="AD40" i="1" s="1"/>
  <c r="AE39" i="1" s="1"/>
  <c r="AC38" i="1" l="1"/>
  <c r="AB38" i="1" s="1"/>
  <c r="AA38" i="1"/>
  <c r="Z38" i="1" s="1"/>
  <c r="Y38" i="1"/>
  <c r="AC37" i="1"/>
  <c r="AB37" i="1" s="1"/>
  <c r="AA37" i="1"/>
  <c r="Z37" i="1" s="1"/>
  <c r="Y37" i="1"/>
  <c r="AC36" i="1"/>
  <c r="AB36" i="1" s="1"/>
  <c r="AA36" i="1"/>
  <c r="Z36" i="1" s="1"/>
  <c r="Y36" i="1"/>
  <c r="AC35" i="1"/>
  <c r="AB35" i="1" s="1"/>
  <c r="AA35" i="1"/>
  <c r="Z35" i="1" s="1"/>
  <c r="Y35" i="1"/>
  <c r="Y34" i="1"/>
  <c r="Y33" i="1"/>
  <c r="P33" i="1"/>
  <c r="AC33" i="1" s="1"/>
  <c r="M33" i="1"/>
  <c r="Q33" i="1" s="1"/>
  <c r="N33" i="1" l="1"/>
  <c r="AA33" i="1" s="1"/>
  <c r="AA34" i="1" s="1"/>
  <c r="Z34" i="1" s="1"/>
  <c r="AD36" i="1"/>
  <c r="AD37" i="1"/>
  <c r="AD38" i="1"/>
  <c r="AC34" i="1"/>
  <c r="AB34" i="1" s="1"/>
  <c r="AB33" i="1"/>
  <c r="AD35" i="1"/>
  <c r="AD34" i="1" l="1"/>
  <c r="Z33" i="1"/>
  <c r="AD33" i="1" s="1"/>
  <c r="AE33" i="1" l="1"/>
  <c r="AC32" i="1"/>
  <c r="AB32" i="1" s="1"/>
  <c r="AA32" i="1"/>
  <c r="Z32" i="1" s="1"/>
  <c r="Y32" i="1"/>
  <c r="AC31" i="1"/>
  <c r="AB31" i="1" s="1"/>
  <c r="AA31" i="1"/>
  <c r="Z31" i="1" s="1"/>
  <c r="Y31" i="1"/>
  <c r="AC30" i="1"/>
  <c r="AB30" i="1" s="1"/>
  <c r="AA30" i="1"/>
  <c r="Z30" i="1" s="1"/>
  <c r="Y30" i="1"/>
  <c r="AC29" i="1"/>
  <c r="AB29" i="1" s="1"/>
  <c r="AA29" i="1"/>
  <c r="Z29" i="1" s="1"/>
  <c r="Y29" i="1"/>
  <c r="Y28" i="1"/>
  <c r="Y27" i="1"/>
  <c r="P27" i="1"/>
  <c r="AC27" i="1" s="1"/>
  <c r="M27" i="1"/>
  <c r="N27" i="1" s="1"/>
  <c r="AA27" i="1" s="1"/>
  <c r="Z27" i="1" s="1"/>
  <c r="AD32" i="1" l="1"/>
  <c r="AD30" i="1"/>
  <c r="Q27" i="1"/>
  <c r="AD31" i="1"/>
  <c r="AC28" i="1"/>
  <c r="AB28" i="1" s="1"/>
  <c r="AB27" i="1"/>
  <c r="AD27" i="1" s="1"/>
  <c r="AD29" i="1"/>
  <c r="AA28" i="1"/>
  <c r="Z28" i="1" s="1"/>
  <c r="AD28" i="1" l="1"/>
  <c r="AE27" i="1" s="1"/>
  <c r="AC26" i="1" l="1"/>
  <c r="AB26" i="1" s="1"/>
  <c r="AA26" i="1"/>
  <c r="Z26" i="1" s="1"/>
  <c r="Y26" i="1"/>
  <c r="AC25" i="1"/>
  <c r="AB25" i="1" s="1"/>
  <c r="AA25" i="1"/>
  <c r="Z25" i="1" s="1"/>
  <c r="Y25" i="1"/>
  <c r="AC24" i="1"/>
  <c r="AB24" i="1" s="1"/>
  <c r="AA24" i="1"/>
  <c r="Z24" i="1" s="1"/>
  <c r="Y24" i="1"/>
  <c r="AC23" i="1"/>
  <c r="AB23" i="1" s="1"/>
  <c r="AA23" i="1"/>
  <c r="Z23" i="1" s="1"/>
  <c r="Y23" i="1"/>
  <c r="Y22" i="1"/>
  <c r="Y21" i="1"/>
  <c r="P21" i="1"/>
  <c r="AC21" i="1" s="1"/>
  <c r="M21" i="1"/>
  <c r="N21" i="1" s="1"/>
  <c r="AD26" i="1" l="1"/>
  <c r="AD25" i="1"/>
  <c r="AA21" i="1"/>
  <c r="Q21" i="1"/>
  <c r="AC22" i="1"/>
  <c r="AB22" i="1" s="1"/>
  <c r="AB21" i="1"/>
  <c r="AD24" i="1"/>
  <c r="AD23" i="1"/>
  <c r="AA22" i="1"/>
  <c r="Z22" i="1" s="1"/>
  <c r="Z21" i="1"/>
  <c r="AD22" i="1" l="1"/>
  <c r="AD21" i="1"/>
  <c r="AE21" i="1" l="1"/>
  <c r="AC20" i="1"/>
  <c r="AB20" i="1" s="1"/>
  <c r="AA20" i="1"/>
  <c r="Z20" i="1" s="1"/>
  <c r="Y20" i="1"/>
  <c r="Y19" i="1"/>
  <c r="Y18" i="1"/>
  <c r="Y17" i="1"/>
  <c r="Y16" i="1"/>
  <c r="Y15" i="1"/>
  <c r="P15" i="1"/>
  <c r="AC15" i="1" s="1"/>
  <c r="M15" i="1"/>
  <c r="N15" i="1" s="1"/>
  <c r="AA15" i="1" l="1"/>
  <c r="Z15" i="1" s="1"/>
  <c r="AD20" i="1"/>
  <c r="Q15" i="1"/>
  <c r="AC16" i="1"/>
  <c r="AB15" i="1"/>
  <c r="AA16" i="1"/>
  <c r="AD15" i="1" l="1"/>
  <c r="AA17" i="1"/>
  <c r="Z16" i="1"/>
  <c r="AB16" i="1"/>
  <c r="AC17" i="1"/>
  <c r="AD16" i="1" l="1"/>
  <c r="AB17" i="1"/>
  <c r="AC18" i="1"/>
  <c r="AA18" i="1"/>
  <c r="Z17" i="1"/>
  <c r="AD17" i="1" s="1"/>
  <c r="Z18" i="1" l="1"/>
  <c r="AA19" i="1"/>
  <c r="Z19" i="1" s="1"/>
  <c r="AC19" i="1"/>
  <c r="AB19" i="1" s="1"/>
  <c r="AB18" i="1"/>
  <c r="AD19" i="1" l="1"/>
  <c r="AE15" i="1" s="1"/>
  <c r="AD18" i="1"/>
  <c r="AC14" i="1" l="1"/>
  <c r="AB14" i="1" s="1"/>
  <c r="AA14" i="1"/>
  <c r="Z14" i="1" s="1"/>
  <c r="Y14" i="1"/>
  <c r="AC13" i="1"/>
  <c r="AB13" i="1" s="1"/>
  <c r="AA13" i="1"/>
  <c r="Z13" i="1" s="1"/>
  <c r="Y13" i="1"/>
  <c r="AC12" i="1"/>
  <c r="AB12" i="1" s="1"/>
  <c r="AA12" i="1"/>
  <c r="Z12" i="1" s="1"/>
  <c r="Y12" i="1"/>
  <c r="AC11" i="1"/>
  <c r="AB11" i="1" s="1"/>
  <c r="Y11" i="1"/>
  <c r="AA11" i="1"/>
  <c r="Z11" i="1" s="1"/>
  <c r="Y10" i="1"/>
  <c r="Y9" i="1"/>
  <c r="P9" i="1"/>
  <c r="AC9" i="1" s="1"/>
  <c r="M9" i="1"/>
  <c r="Q9" i="1" s="1"/>
  <c r="AC5" i="1"/>
  <c r="N9" i="1" l="1"/>
  <c r="AA9" i="1" s="1"/>
  <c r="AA10" i="1" s="1"/>
  <c r="Z10" i="1" s="1"/>
  <c r="AB9" i="1"/>
  <c r="AC10" i="1"/>
  <c r="AB10" i="1" s="1"/>
  <c r="AD14" i="1"/>
  <c r="AD13" i="1"/>
  <c r="AD11" i="1"/>
  <c r="AD12" i="1"/>
  <c r="Z9" i="1" l="1"/>
  <c r="AD9" i="1" s="1"/>
  <c r="AD10" i="1"/>
  <c r="AE9" i="1" l="1"/>
</calcChain>
</file>

<file path=xl/sharedStrings.xml><?xml version="1.0" encoding="utf-8"?>
<sst xmlns="http://schemas.openxmlformats.org/spreadsheetml/2006/main" count="651" uniqueCount="282">
  <si>
    <t>Impacto</t>
  </si>
  <si>
    <t>Causa inmediata</t>
  </si>
  <si>
    <t>Causa raíz</t>
  </si>
  <si>
    <t>Tipo</t>
  </si>
  <si>
    <t>Implementación</t>
  </si>
  <si>
    <t>Documentación</t>
  </si>
  <si>
    <t>Frecuencia</t>
  </si>
  <si>
    <t>Evidencia</t>
  </si>
  <si>
    <t>PASO 2: Análisis del riesgo</t>
  </si>
  <si>
    <t>PASO 1: Identificación del riesgo</t>
  </si>
  <si>
    <t>PASO 3: Evaluación del riesgo</t>
  </si>
  <si>
    <t>PASO 4: Tratamiento del riesgo</t>
  </si>
  <si>
    <t>Redacción del riesgo</t>
  </si>
  <si>
    <t>Responsable (Cargo)</t>
  </si>
  <si>
    <t>Riesgo #</t>
  </si>
  <si>
    <t>Factor de riesgo</t>
  </si>
  <si>
    <t>Clasificación del riesgo</t>
  </si>
  <si>
    <t>Proceso y/o Subproceso</t>
  </si>
  <si>
    <t>Procesos</t>
  </si>
  <si>
    <t>Talento humano</t>
  </si>
  <si>
    <t>Tecnología</t>
  </si>
  <si>
    <t>Infraestructura</t>
  </si>
  <si>
    <t>Evento externo</t>
  </si>
  <si>
    <t>Ejecución y administración de procesos</t>
  </si>
  <si>
    <t>Daños a activos fijos / eventos externos</t>
  </si>
  <si>
    <t>Usuarios, productos y prácticas</t>
  </si>
  <si>
    <t>Relaciones laborales</t>
  </si>
  <si>
    <t>Fallas tecnológicas</t>
  </si>
  <si>
    <t>Fraude externo</t>
  </si>
  <si>
    <t>Seguridad de la información</t>
  </si>
  <si>
    <t>Nivel de probabilidad</t>
  </si>
  <si>
    <t>Nivel de impacto</t>
  </si>
  <si>
    <t>Zona de riesgo inherente</t>
  </si>
  <si>
    <t>Catastrófico</t>
  </si>
  <si>
    <t>Mayor</t>
  </si>
  <si>
    <t>Moderado</t>
  </si>
  <si>
    <t>Menor</t>
  </si>
  <si>
    <t>Leve</t>
  </si>
  <si>
    <t>Atributos del control</t>
  </si>
  <si>
    <t>Control #</t>
  </si>
  <si>
    <t>Redacción del control</t>
  </si>
  <si>
    <t>Direccionamiento Estratégico</t>
  </si>
  <si>
    <t xml:space="preserve">Divulgación </t>
  </si>
  <si>
    <t>Mejoramiento Continuo</t>
  </si>
  <si>
    <t xml:space="preserve">Asuntos Internacionales </t>
  </si>
  <si>
    <t>Gestión de Tecnología de la Información</t>
  </si>
  <si>
    <t>Gestión de Museos</t>
  </si>
  <si>
    <t>Participación</t>
  </si>
  <si>
    <t>Creación y Memoria</t>
  </si>
  <si>
    <t>Dialogo Cultural</t>
  </si>
  <si>
    <t>Gestión Documental</t>
  </si>
  <si>
    <t>Gestión Humana</t>
  </si>
  <si>
    <t>Adquisición de Bienes y Servicios</t>
  </si>
  <si>
    <t>Gestión Financiera y Contable</t>
  </si>
  <si>
    <t>Gestión Administrativa y de Servicios</t>
  </si>
  <si>
    <t>Asesoría Jurídica</t>
  </si>
  <si>
    <t>Gestión de Servicio al Ciudadano</t>
  </si>
  <si>
    <t>Evaluación Independiente</t>
  </si>
  <si>
    <t>Control Interno Disciplinario</t>
  </si>
  <si>
    <t>Gestión de Fomento a la Gestión Cultural Regional</t>
  </si>
  <si>
    <t>Gestión de la Estrategia Desarrollo y Emprendimiento</t>
  </si>
  <si>
    <t>Fomento y Estímulos a la Creación, a la Investigación a la Actividad Artística y Cultural</t>
  </si>
  <si>
    <t>Gestión del Patrimonio Bibliográfico</t>
  </si>
  <si>
    <t>Gestión de la Actividad Artística</t>
  </si>
  <si>
    <t>Gestión del Patrimonio Cultural</t>
  </si>
  <si>
    <t>Gestión, Creación y Consolidación de Infraestructura Cultural</t>
  </si>
  <si>
    <t>Gestión de Audiovisuales, Cine y Medios Interactivos</t>
  </si>
  <si>
    <t>Gestión de la Inclusión de la Diversidad Étnica y Cultural</t>
  </si>
  <si>
    <t>Corrupción</t>
  </si>
  <si>
    <t>Calificación del control</t>
  </si>
  <si>
    <t>Probabilidad residual</t>
  </si>
  <si>
    <t>Impacto residual</t>
  </si>
  <si>
    <t>Zona de riesgo residual preliminar</t>
  </si>
  <si>
    <t>Zona de riesgo residual FINAL</t>
  </si>
  <si>
    <t xml:space="preserve">Variable </t>
  </si>
  <si>
    <t>Opción de respuesta</t>
  </si>
  <si>
    <t>Preventivo</t>
  </si>
  <si>
    <t>Detectivo</t>
  </si>
  <si>
    <t>Correctivo</t>
  </si>
  <si>
    <t>Automático</t>
  </si>
  <si>
    <t>Manual</t>
  </si>
  <si>
    <t>Documentado</t>
  </si>
  <si>
    <t>Sin documentar</t>
  </si>
  <si>
    <t>Continua</t>
  </si>
  <si>
    <t>Aleatoria</t>
  </si>
  <si>
    <t>Con registro</t>
  </si>
  <si>
    <t>Sin registro</t>
  </si>
  <si>
    <t>Opciones de tratamiento del Riesgo</t>
  </si>
  <si>
    <t>Aceptar</t>
  </si>
  <si>
    <t>Reducir</t>
  </si>
  <si>
    <t>Evitar</t>
  </si>
  <si>
    <t>Compartir o transferir</t>
  </si>
  <si>
    <t>Tratamiento del riesgo</t>
  </si>
  <si>
    <t>Fecha compromiso</t>
  </si>
  <si>
    <t>Reportada por</t>
  </si>
  <si>
    <t>Actividad</t>
  </si>
  <si>
    <r>
      <rPr>
        <sz val="10"/>
        <color indexed="8"/>
        <rFont val="Verdana"/>
        <family val="2"/>
      </rPr>
      <t>Página</t>
    </r>
    <r>
      <rPr>
        <b/>
        <sz val="10"/>
        <color indexed="8"/>
        <rFont val="Verdana"/>
        <family val="2"/>
      </rPr>
      <t xml:space="preserve"> 1 </t>
    </r>
    <r>
      <rPr>
        <sz val="10"/>
        <color indexed="8"/>
        <rFont val="Verdana"/>
        <family val="2"/>
      </rPr>
      <t>de</t>
    </r>
    <r>
      <rPr>
        <b/>
        <sz val="10"/>
        <color indexed="8"/>
        <rFont val="Verdana"/>
        <family val="2"/>
      </rPr>
      <t xml:space="preserve"> 1</t>
    </r>
  </si>
  <si>
    <t>MAPA DE RIESGOS</t>
  </si>
  <si>
    <t>Frecuencia de la actividad que conlleva el riesgo en el periodo de 1 año</t>
  </si>
  <si>
    <t>Activo de información</t>
  </si>
  <si>
    <r>
      <t xml:space="preserve">Código: </t>
    </r>
    <r>
      <rPr>
        <sz val="10"/>
        <color indexed="8"/>
        <rFont val="Verdana"/>
        <family val="2"/>
      </rPr>
      <t>F-OPL-026</t>
    </r>
    <r>
      <rPr>
        <b/>
        <sz val="10"/>
        <color indexed="8"/>
        <rFont val="Verdana"/>
        <family val="2"/>
      </rPr>
      <t xml:space="preserve">
Versión:</t>
    </r>
    <r>
      <rPr>
        <sz val="10"/>
        <color rgb="FF000000"/>
        <rFont val="Verdana"/>
        <family val="2"/>
      </rPr>
      <t xml:space="preserve"> 3</t>
    </r>
    <r>
      <rPr>
        <b/>
        <sz val="10"/>
        <color indexed="8"/>
        <rFont val="Verdana"/>
        <family val="2"/>
      </rPr>
      <t xml:space="preserve">
Fecha: </t>
    </r>
    <r>
      <rPr>
        <sz val="10"/>
        <color rgb="FF000000"/>
        <rFont val="Verdana"/>
        <family val="2"/>
      </rPr>
      <t>10</t>
    </r>
    <r>
      <rPr>
        <sz val="10"/>
        <color indexed="8"/>
        <rFont val="Verdana"/>
        <family val="2"/>
      </rPr>
      <t>/May/2022</t>
    </r>
  </si>
  <si>
    <t>Coordinadora del Grupo de Asuntos Internacionales y Cooperación</t>
  </si>
  <si>
    <t>El Coordinador del Grupo de Asuntos Internacionales y Cooperación mensualmente coordina reuniones con el equipo de trabajo, en aras de hacer seguimiento y detectar cambios en las prioridades de las partes involucradas y poder determinar las alternativas correspondientes. Esta gestión queda evidenciada en las acatas de reunión del equipo.</t>
  </si>
  <si>
    <t>Realizar capacitación interna sobre los procesos externos con cooperantes.</t>
  </si>
  <si>
    <t>Pérdida reputacional</t>
  </si>
  <si>
    <t>Desviar la gestión de un convenio de cooperación</t>
  </si>
  <si>
    <t>Intereses particulares</t>
  </si>
  <si>
    <t>Los Asesores del Grupo de Asuntos Internacionales y Cooperación cada vez que se requiera participan en la formulación de proyectos y programas en conjunto con las áreas técnicas, con el fin de garantizar la pertinencia del proyecto con las prioridades del Ministerio. Lo cual queda evidenciado en correos electrónicos y actas de reunión.</t>
  </si>
  <si>
    <t>Pérdida económica</t>
  </si>
  <si>
    <t>Posibilidad de pérdida reputacional por desviar la gestión de un convenio de cooperación a cambio de recibir o solicitar cualquier dádiva o beneficio a terceros.</t>
  </si>
  <si>
    <t>Jefe oficina de Control Interno</t>
  </si>
  <si>
    <t>Posibilidad de pérdida reputacional  por omitir u ocultar información de un posible fraude o pérdida de recursos, obtenida mediante la evaluación independiente, beneficiando intereses particulares debido al amiguismo con los servidores que propician la manipulación, adulteración,  alteración de documentación soporte con los que se prepara el informe de auditoría y/o no se reportan hallazgos con posibles incidencias a los entes de control.</t>
  </si>
  <si>
    <t>Omitir u ocultar información de un posible fraude o pérdida de recursos, obtenida mediante la evaluación independiente, beneficiando intereses particulares.</t>
  </si>
  <si>
    <t>Amiguismo con los servidores que propician la manipulación, adulteración,  alteración de documentación soporte con los que se prepara el informe de auditoría y/o no se reportan hallazgos con posibles incidencias a los entes de control.</t>
  </si>
  <si>
    <t>Los auditores internos en las auditorias aplican las técnicas de auditoria y los mecanismos de conflictos de interés para evitar omitir u ocultar información sobre posibles fraudes. Se cuenta con video conferencias y guías realizadas por Función Pública. Esto queda reflejado en los papeles de trabajo antes de realizar las auditorias.</t>
  </si>
  <si>
    <t>El líder de auditoria, cada vez que se requiera, realiza seguimiento a los planes y listas de verificación formuladas a cada una de las auditorias de acuerdo con el Manual de auditoria interna. La auditorias son realizadas por dos o mas auditores que verifican conjuntamente la documentación. Se evidencia por medio del correo institucional y las actas de las reuniones de los equipos auditores para verificar el avance.</t>
  </si>
  <si>
    <t>El  jefe de Control Interno mensualmente realiza actividades que fortalezcan la aplicación de los valores del Código de Integridad, para evitar situaciones en las que se pueda coadministrar o facilitar el fraude.  Se realiza seguimiento a las actividades del Equipo de Control Interno.  Esto se evidencia en la presentaciones y actas de reunió</t>
  </si>
  <si>
    <t xml:space="preserve">La Oficina de Control Interno, cada vez que se requiera, publica los informes de gestión que realiza en el botón de transparencia con el fin de dar a conocer a la ciudadanía los resultados de la evaluación independiente.  Los informes se envía a la alta Dirección para su conocimiento y toma de decisiones frente acciones correctivas o de mejora. Se evidencia en la pagina web y en correo electrónico. </t>
  </si>
  <si>
    <t xml:space="preserve">El jefe de control interno, cada vez que se requiera, revisa y aprueba cada uno de los informes emitidos por la oficina de control interno, en caso de encontrar alguna inconsistencia o requerir alguna aclaración la solicitara por medio del correo para dar trazabilidad al control. Se trabaja en equipo con el fin de que varios auditores conozcan el contenido del informe. Se evidencia a través de los informes revisados y aprobados que se encuentran en el correo electrónico. </t>
  </si>
  <si>
    <t xml:space="preserve">Director Fomento Regional </t>
  </si>
  <si>
    <t>Pérdida económica y/o reputacional</t>
  </si>
  <si>
    <t xml:space="preserve">
Posibilidad de pérdida reputacional por manipulación y/u omisión de la selección de candidatos que no cumplen con los criterios establecidos por el Ministerio de Cultura con el fin de favorecer o perjudicar a terceros que no son objeto del beneficio</t>
  </si>
  <si>
    <t>Manipulación y/u omisión de la selección de candidatos que no cumplen con los criterios establecidos por el Ministerio de Cultura</t>
  </si>
  <si>
    <t>Extralimitación de funciones y/o falta de verificación de la información</t>
  </si>
  <si>
    <t xml:space="preserve">El profesional de la Dirección de Fomento Regional deberá realizar anualmente la revisión del cronograma y plan de trabajo en donde se diseña la fase de selección en comité operativo,  con el proposito de hacer la selección de los beneficiados de manera idonea con total transparencia en el marco de la normatividad vigente y parametros internos establecidos,  cuya evidencia son las actas de comité. </t>
  </si>
  <si>
    <t xml:space="preserve">El inicio del proceso contractual del convenio mediante el cual se va a ejecutar el proceso de formación. </t>
  </si>
  <si>
    <t xml:space="preserve">El profesional de la Dirección de Fomento Regional deberá realizar actualizaciones anuales al formulario de calificación de aspirantes al proceso de formación que se brinda desde la Dirección de Fomento regional, teniendo en cuenta la población a la que va dirigido el programa, con el proposito de hacer la selección de los beneficiados de manera idonea con total transparencia en el marco de la normatividad vigente y parametros internos establecidos,  cuya evidencia es el formulario actualizado. </t>
  </si>
  <si>
    <t xml:space="preserve">Validación y verificación de la correcta ejecución del proceso en todas sus fases para la certificación de los beneficarios del proceso de formación </t>
  </si>
  <si>
    <t xml:space="preserve">Coordinador Servicio al Ciudadano </t>
  </si>
  <si>
    <t xml:space="preserve">Coordinador Grupo de Atención al Ciudadano  </t>
  </si>
  <si>
    <t xml:space="preserve">Sensibilización del codigo de integridad. </t>
  </si>
  <si>
    <t xml:space="preserve">
Posibilidad de pérdida reputacional por manipulación y/u omisión de información falsa o incompleta en las respuestas emitidas a las solicitudes ciudadanas o de entidades, por parte de personas autorizadas o no del Ministerio, con el fin de beneficiar a partes internas o terceros.</t>
  </si>
  <si>
    <t>Pérdida  reputacional</t>
  </si>
  <si>
    <t xml:space="preserve"> Manipulación y/u omisión de información falsa o incompleta en las respuestas emitidas a las solicitudes ciudadanas o de entidades.</t>
  </si>
  <si>
    <t xml:space="preserve">El profesional del Grupo de Servicio al Ciudadano realiza el análisis mensual de las encuestas de satisfacción del aplicativo PQRSD, con el fin de identificar las solicitudes que generan inconformidad por la calidad de su respuesta, la evidencia de este control reposa en el aplicativo de PQR y se reporta a las dependencias competentes.  </t>
  </si>
  <si>
    <t>El profesional del Grupo de Servicio al Ciudadano realiza jornadas de sensibilización sobre la importancia de suministrar información veraz en las respuestas emitidas a las solictudes ciudadanas y de entidades, con el fin de mitigar la información falsa o incompleta en las respuestas emitidas, la evidencia de este control reposa en el aplicativo de PQR y se reporta a las dependencias competentes</t>
  </si>
  <si>
    <t xml:space="preserve">Sensibilización de las consecuencias disciplinarias de emitir información incompleta o falta </t>
  </si>
  <si>
    <t>Director de Audivisuales, Cine y Medios Interactivos</t>
  </si>
  <si>
    <t>Director de Audiovisuales, Cine y Medios Interactivos</t>
  </si>
  <si>
    <t xml:space="preserve">Posibilidad de pérdida reputacional y/o  económica por selección de oferentes que no cumplen con los requisitos establecidos por el Ministerio de Cultura con el fin de  favorer a un tercero dentro de los procesos contractuales </t>
  </si>
  <si>
    <t xml:space="preserve"> Pérdida reputacional y/o  económica </t>
  </si>
  <si>
    <t>Selección de oferentes que no cumplen con los requisitos establecidos por el Ministerio de Cultura</t>
  </si>
  <si>
    <t>Limitación de requisitos habilitantes</t>
  </si>
  <si>
    <t>El profesional de la Dirección de Audiovisuales, Cine y Medios Interactivos, una vez al año velará por el cumplimiento del manual de contratación y supervisor establecidos en el Ministerio de Cultura para garantizar la trasparencia en los procesos contractuales, cuya evidencia reposa en la documentación precontractual publicada en el SECOP.</t>
  </si>
  <si>
    <t>Revisión y seguimiento efectuado  a los informes de ejecución técnica y financiera del convenio</t>
  </si>
  <si>
    <t>El profesional de la Dirección de Audiovisuales, Cine y Medios Interactivos, dos veces al año verificará los certificados de antecedentes del proveedor  para garantizar la idoneidad , cuya evidencia reposa enel expediente contractual.</t>
  </si>
  <si>
    <t>Reealización de comités técnicos u operativos donde se aprueban gastos del convenio</t>
  </si>
  <si>
    <t>Coordinador de Gestión Documental</t>
  </si>
  <si>
    <t>Mas de 5000 veces</t>
  </si>
  <si>
    <t>Posibilidad de pérdidad reputacional por uso mal intencionado de la información de los documentos administrados por el proceso de Gestión documental por parte de los colaboradores para beneficio propio o de un tercero</t>
  </si>
  <si>
    <t>Posibilidad de Perdidad reputacional</t>
  </si>
  <si>
    <t>uso mal intencionado de la información de los documentos administrados por el proceso de Gestión documental por parte de  funcionarios, operadores u organismos externos</t>
  </si>
  <si>
    <t>beneficio propio o de un tercero</t>
  </si>
  <si>
    <t>El coordinador del Grupo de Gestión Documental una vez ingresen nuevos integrantes al equipo de trabajo, solicita la realización del curso de Integridad - EVA - Función Pública, como evidencia se tiene el certificado de realización por cada uno de los integrantes nuevos.</t>
  </si>
  <si>
    <t>El coordinador del Grupo de Gestión Documental realizará semestralmente sensibilizaciones sobre el adecuado uso de la información a los colaboradores del grupo de gestión documental, como evidencia se tiene los documentos soporte.</t>
  </si>
  <si>
    <t>El coordinador del Grupo de Gestión Documental cada vez que se materialice el riesgo presente deberá reportar a Secretaría General, como evidencia se tiene el correo de reporte a Secretaría General</t>
  </si>
  <si>
    <t>Coordinador del grupo de Sistemas</t>
  </si>
  <si>
    <t>GRUPO DE GESTIÓN DE TECNOLOGÍAS Y SISTEMAS DE INFORMACIÓN</t>
  </si>
  <si>
    <t>De 25 a 500 veces por año</t>
  </si>
  <si>
    <t>Posibilidad de pérdida reputacional por uso mal intencionado de la información alojada en los servidores, por parte de los colaboradores para beneficio propio o de un tercero</t>
  </si>
  <si>
    <t>Posibilidad de pérdida reputacional</t>
  </si>
  <si>
    <t xml:space="preserve">Uso mal intencionado de la información alojada en los servidores </t>
  </si>
  <si>
    <t>Extralimitación de funciones o falta de verificación de la información</t>
  </si>
  <si>
    <t xml:space="preserve">Aplicación del código único disciplinario y de integridad por parte de La Oficina de Control Interno,  como evidencia se cuenta con las piezas publicitarias de sensibilización enviadas por las diferentes dependencias por medios electronicos como el correo insitucional. </t>
  </si>
  <si>
    <t>Capacitaciónes y sensibilizaciones sobre el Código de integridad del Ministerio de Cultura.</t>
  </si>
  <si>
    <t xml:space="preserve">Realizar el Curso de Integridad, Transparencia y Lucha contra la Corrupción por parte de todos los servidores publicos como funcionarios, contratistas del proceso de Gestión de Tecnologías de la Información. Como evidencia se cuenta con los certificados generados por Función Pública. </t>
  </si>
  <si>
    <t>Director de poblaciones</t>
  </si>
  <si>
    <t>Director de Poblaciones</t>
  </si>
  <si>
    <t xml:space="preserve">
Posibilidad de pérdida reputacional por utilizacion de los recursos de la Direccion para el favorecimiento de terceros a traves del desarrollo de convenios a causa de acciones no autorizadas por la Direccion.</t>
  </si>
  <si>
    <t xml:space="preserve">Utilizacion de los recursos de la Direccion para el favorecimiento de terceros </t>
  </si>
  <si>
    <t>Actuacion indebida de las personas que apoyan el desarrollo de acciones en el marco de los convenios</t>
  </si>
  <si>
    <t xml:space="preserve">El profesional de la Dirección de Poblaciones realizará cada vez que sea necesario (establecer el tiempo), comités de seguimiento con las entidades en convenio para verificacion de la ejecucion presupuestal y desarrollo de acciones aprobadas por las partes. La evidencia reposa en las actas de comité
</t>
  </si>
  <si>
    <t>Al inicio de la operación de los convenios se realiza reunion con las entidades en convenio con el fin de establecer los mecanismos para un adecuado seguimiento a las acciones</t>
  </si>
  <si>
    <t>El profesional de la Dirección de Poblaciones,semanalmente realizará seguimiento de la ejecucion presupuestal por medio de un One Drive, en el cual debe resposar dichos seguimientos con los respectivos soportes de los desembolsos generados en el marco de los convenios. la evidencia reposa en el One Drive</t>
  </si>
  <si>
    <t>Realizar seguimiento semanal de la ejecucion presupuestal con las entidades en convenio</t>
  </si>
  <si>
    <t>Coordinador Grupo de Infraestructura Cultural</t>
  </si>
  <si>
    <t>Perdida Economica y/o reputacional</t>
  </si>
  <si>
    <t>recibir o solicitar cualquier dádiva o beneficio a nombre propio o de terceros con el fin de manipular</t>
  </si>
  <si>
    <t xml:space="preserve"> especificaciones técnicas y/o validar actividades diferentes a las ejecutadas que afectan la calidad de los bienes y/o inversiones </t>
  </si>
  <si>
    <t xml:space="preserve">Verificacion por parte del Coordinador del Grupo de Infraestructura o quien designe en la etapa de viabilizacion la lista de chequeo con los requerimientos minimos de estudios y diseños que deben cumplir los entes territoriales para cuando se busque proyectos de categoria B (desarrollados con diseños externos) en cumplimiento de la NTC 6250 y demas normas vigentes a corde a la complejidad del proyecto , de no cumplir con la totalidad de los requerimientos no se aceptaran los diseños. </t>
  </si>
  <si>
    <t>Socialización de las politicas anticorrupción</t>
  </si>
  <si>
    <t>Coordinador del Grupo de Infraestructura</t>
  </si>
  <si>
    <t xml:space="preserve">Gestionar el Diligenciamiento del anexo tecnico 1 por parte del coordinador del Grupo de Infraestructura Cultural en la etapa precontractual lo establecido en los pliegos tipo que permitan contemplar o formular la totalidad de especificaciones tecnicas necesarias para la ejecucion de los proyectos </t>
  </si>
  <si>
    <t>Verificación por parte de la interventoría de las actas de recibo parcial, cuantificando las cantidades de ejecución delproyecto acorde a la medida y forma de pago establecidas en el anexo tecnico, para tramite ante el ministerio de las actas debidament aprobadas.</t>
  </si>
  <si>
    <t>Verificación por parte del coordinador del grupo de infraestructura, o quien este designe, de las actas de recibo parcial, verificando las cantidades de las memorias de calculo del proyecto aprobadas por la interventoría acorde a la medida y forma de pago establecidas en elanexo tecnico, cuando estas sean radicadas por la interventoría.</t>
  </si>
  <si>
    <t>Visitas al sitio del proyecto por parte del coordinador de l grupo de infraestructura o quien este desgine de manera mensual durante la ejecución del proyeto a fin de verifiar el avance del proyecto, y solicitar las medidas correctivas a que haya lugar.</t>
  </si>
  <si>
    <t>Jefe de la Oficina de Control Interno Disciplinario</t>
  </si>
  <si>
    <t>Coordinador del Grupo de Control Interno Disciplinario</t>
  </si>
  <si>
    <t>Posibilidad de pérdida reputacional por desatender u ocultar un presunto hecho de corrupción (para beneficiar a un tercero), al no realizar el trámite correspondiente, cuando se radica un informe o una queja por parte de un servidor o la ciudadanía en general.</t>
  </si>
  <si>
    <t xml:space="preserve">Pérdida reputacional </t>
  </si>
  <si>
    <t>Desatender u ocultar un presunto hecho de corrupción (para beneficiar a un tercero)</t>
  </si>
  <si>
    <t>No realizar el trámite correspondiente, cuando se radica un informe o una queja por parte de un servidor o la ciudadanía en general.</t>
  </si>
  <si>
    <t>El coordinador del grupo de control interno disciplinario, mensualmente presenta informes de expedientes activos a la Secretaría General, con el fin de revisar el estado de las actuaciones disciplinarias adelantadas al interior del Ministerio de Cultura. Los informes reposan el el despacho de la Secretaría General y en el repositorio deocumental del Grupo de Control Interno Disciplinario.</t>
  </si>
  <si>
    <t>Capacitaciones al interior del ministerio sobre temas relacionados con la aplicación del régimen disciplinario</t>
  </si>
  <si>
    <t>El grupo de Control Interno Disciplinario, mensualmente realiza campañas pedagógicas de divulgación asociadas al proceso disciplinario y al trámite que se deben dar al direccionamiento de quejas e informes, con el fin de dar el debido proceso a la radicación de las mismas. la evidencia se constata a través de piezas gráficas y correos electrónicos por parte del Grupo de Control Interno Disciplinario o Enlace</t>
  </si>
  <si>
    <t>Director de Artes</t>
  </si>
  <si>
    <t>Posibilidad de pérdida reputacional por actos de corrupción ocurridos durante revisiones en el Portal Único de la Ley de Espectáculos Públicos - PULEP, procesos de aplicación de la Ley, visitas técnicas a eventos u otras circunstancias que se presenten con el fin de beneficiar a terceros.</t>
  </si>
  <si>
    <t>Circunstancias que conlleven  a beneficiar un tercero por encima de la Ley de espectáculo público</t>
  </si>
  <si>
    <t>Actos de corrupción o conductas no éticas de los colaboradores vinculados a los procesos de seguimiento</t>
  </si>
  <si>
    <t>El coordinador del Área de Ley del Espectáculo Público adelantará en coordinación con el Director(a) la construcción de perfiles profesionales necesarios para la revisión y seguimiento a la aplicación de la LEP. Se adelantará la selección objetiva de personal con base en criterios de calidad ética y profesional.
En caso de presentarse alguna observación de antecedentes profesionales en alguna de las hojas de vida contempladas, la misma será rechazada dentro de los procesos de selección.</t>
  </si>
  <si>
    <t>Establecer un modelo de trabajo colaborativo dentro del equipo de LEP donde puedan existir actividades de revisión entre pares de los diversos procesos y seguimientos adelantados para evitar que se presenten actos de corrupción o comportamientos no éticos.</t>
  </si>
  <si>
    <t>Dentro de los contratos o actas de posesión del personal vinculado a las actividades de seguimiento de la LEP, se incorpora clausulado específico acerca del comportamiento ético y la transparencia profesional al momento de adelantar las actividades.
En caso de presentarse violaciones al código implicito en los documentos mencionados, se adelantarán las respectivas investigaciones y actuaciones disciplinarias a que haya lugar dentro de la normatividad vigente.</t>
  </si>
  <si>
    <t>Establecer un protocolo de visitas de seguimiento, que indique criterios claros de comportamiento y situaciones a evitar por parte del personal de seguimiento de cara a los sujetos objeto de control</t>
  </si>
  <si>
    <t>Generar estrategias de evaluación, motivación y cohesión del equipo de trabajo para mejorar las dinámicas de seguimiento y la efectividad de los controles.</t>
  </si>
  <si>
    <t>Director del Museo Nacional</t>
  </si>
  <si>
    <t>Pérdida Económica</t>
  </si>
  <si>
    <t>Posibilidad de pérdida económica por detrimento del inventario de los Museos, debido al hurto de piezas de colección, equipos tecnológicos, bienes mobiliarios por parte de integrantes de los equipos de trabajo</t>
  </si>
  <si>
    <t>Detrimento del inventario de los Museos</t>
  </si>
  <si>
    <t>Hurto de piezas de colección, equipos tecnológicos, bienes mobiliarios por parte de integrantes de los equipos de trabajo</t>
  </si>
  <si>
    <t xml:space="preserve">El registrador y/o conservador y en caso de museos de región el director y/o el gestor de colecciones, mensualmente realiza un control de inventarios de las piezas de la colección, para revisar el estado de la colección y verificar el número de las piezas disponibles. La evidencia de este control se refleja en archivo excel periódicamente. </t>
  </si>
  <si>
    <t>Realizar capacitaciones al personal de los museos en temas asociados con seguridad y manejo de los inventarios.</t>
  </si>
  <si>
    <t>El o la Conservadora de Colecciones, cada que se requiera el traslado de una obra al interior o exterior de los museos, diligencia un acta para aprobar el traslado, con el fin de garantizar el movimiento de la pieza requerida y su seguridad. Dichas actas reposan en el registro documental del área de conservación de los museos.</t>
  </si>
  <si>
    <t>Controles constantes al circuito cerrado de seguridad de las salas de los museos de Bogotá y detección preventiva. Minuta de control con novedades.</t>
  </si>
  <si>
    <t>Director Teatro Colón</t>
  </si>
  <si>
    <t>Posibilidad de pérdida económica por detrimento del inventario del Teatro Colón, debido al hurto de equipos, dotación y herramientas para la producción de eventos y bienes mobiliarios.</t>
  </si>
  <si>
    <t>Detrimento del inventario del Teatro Colón.</t>
  </si>
  <si>
    <t xml:space="preserve">Hurto de equipos, dotación y herramientas para la producción de eventos y bienes mobiliarios. </t>
  </si>
  <si>
    <t>Los funcionarios del Teatro Colón anualmente revisan y actualizan los equipos y cantidades que se registran en el inventario de bienes, con el fin de prevenir pérdidas y dar baja a bienes obsoletos. La evidencia reposa en la carpeta de inventarios del Ministerio de Cultura.
En caso de presentarse inconsistencias en la información relacionada el grupo de Gestión Administrativa y de Servicios realizará revisión directa del inventario de bienes del teatro.</t>
  </si>
  <si>
    <t>Atender y verificar la documentación producto de la Auditoría de Control de Inventario de que realiza Control Interno.</t>
  </si>
  <si>
    <t>Teatro Colón</t>
  </si>
  <si>
    <t>El personal administrativo del Teatro, cada vez que se realice el retiro o salida de algún equipo o bien, hace seguimiento a la devolución del mismo a través del diligenciamiento del Formato F-DAR-178 "Autorización de Salida o Entrada de Elementos del Teatro", con el fin de evitar pérdidas de bienes y/o herramientas. La evidencia reposa en la carpeta física del personal de Seguridad del Teatro Colón.
En caso de no presentarse este formato para el retiro o ingreso del bien, el personal de seguridad del Teatro registrará la novedad en una bitácora.</t>
  </si>
  <si>
    <t>Realizar un control de inventarios semestralmente con el fin de apoyar el que se realiza en conjunto con gestión administrativa y de servicios.</t>
  </si>
  <si>
    <t>Coordinador(a) Grupo Gestión Financiera y Contable</t>
  </si>
  <si>
    <t>Posibilidad de recibir o solicitar cualquier dádiva o beneficio a nombre propio o de terceros por giros a cuentas bancarias o pagos a terceros no autorizados.</t>
  </si>
  <si>
    <t>Posibilidad de perdida económica y reputacional</t>
  </si>
  <si>
    <t>Realizar giros a cuentas bancarias o pagos a terceros no autorizados.</t>
  </si>
  <si>
    <t>Abuso de confianza</t>
  </si>
  <si>
    <t>El personal del Grupo de Gestión Financiera y Contable verifica cada vez que se realiza un pago que el formato F-GFC-096 Información financiera para pagos, este debidamente diligenciado y con su certificación bancaria. En caso de detectar inconsistencias se devuelve el pago al supervisor de contrato, como evidencia se encuentra la trazabilidad en el aplicativo AZ digital.</t>
  </si>
  <si>
    <t>Bloquear aquellos roles asigandos en el aplicativo de SIIG Nación cuando se presente un retiro o cambio de cargo de un colaborador.</t>
  </si>
  <si>
    <t>El personal del Grupo de Gestión Financiera y Contable verifica cada vez que se realiza un pago que el formato  F-GFC-096 Información financiera para pagos, sea la misma que se encuentra registrado en el aplicativo SIIF Nación. En caso de presentar inconsistencias en el aplicativo se actualiza la información veridíca del formato en dicho aplicativo, lo anterior se evidencia en el documento modificado de SIIF Nación.</t>
  </si>
  <si>
    <t>El(a) Coordinador(a) del Grupo de Gestión Financiera y Contable define la asignación de perfiles (roles) al equipo de pagaduría para que registre  transacciones de pago en el aplicativo SIIF Nación, mediante los tokens. Lo anterior queda evidenciado en las solicitudes de roles enviadas a SIIF Nación con los perfiles especificos. En caso de presentarse inconsistencias en la autenticación de usuarios se bloquea el aplicativo y el token asignado.</t>
  </si>
  <si>
    <t>Coordidador (a) del Grupo de Contratos y Convenios.</t>
  </si>
  <si>
    <t>Coordinador (a) del Grupo de Contratos y Convenios</t>
  </si>
  <si>
    <t>31 de Diciembre del 2022.</t>
  </si>
  <si>
    <t>Posibilidad de perdida económica y/o reputacional por recibir o solicitar cualquier dávida o beneficio a nombre propio o de terceros con el fin de seleccionar un proponente o contratista para la celebración de un contrato y/o convenio.</t>
  </si>
  <si>
    <t>Perdida económica y/o reputacional</t>
  </si>
  <si>
    <t>Por pedir o recibir cualquier dávida o beneficio a nombre propio o de terceros.</t>
  </si>
  <si>
    <t>Debido a la falta de principios del recurso humano.</t>
  </si>
  <si>
    <t>Los profesionales designados del Grupo de Contratos y Convenios cada vez que se requiera verifican los estudios previos elaborados dentro de la étapa precontractual quedando como evidencia el estudio previo firmado por el Coordinador del Grupo de Contratos y Convenios. En caso de presentarse alguna inconsistencia, el abogado designado se comunica con el areá correspondiente para que realicen los ajustes pertinentes, como evidencia quedan los correos electronicos con la trazabilidad del caso.</t>
  </si>
  <si>
    <t>El abogado degisnado por el Grupo de Contratos y Convenios realizara acompañamiento a lo largo de todo el proceso contractual al areá solicitante con el fin de garantizar el cumplimineto de la normatividad vigente.</t>
  </si>
  <si>
    <t>El abogado designado del Grupo de Contratos y Convenios cada vez que se requiera verifica que las areas entregan la F-GCC-046 Lista de Chequeo debidamente diligenciada y con los documentos requeridos, quedando como soportes de validación los documentos precontractualies por parte del abogado designado.  En caso de presentarse alguna inconsistencia, se notificará al área proponente para que realicen los ajustes que haya lugar, como evidencia queda los correos electronicos con la trazabilidad del caso.</t>
  </si>
  <si>
    <t>Posibilidad de pérdida reputacional por manipulación de las condiciones generales de la oferta institucional de la Dirección de Estrategia, Desarrollo y Emprendimiento, a cambio de recibir o solicitar cualquier dádiva o beneficio a nombre propio o de terceros.</t>
  </si>
  <si>
    <t>Manipulación de las condiciones generales de la oferta institucional de la Dirección de Estrategia, Desarrollo y Emprendimiento.</t>
  </si>
  <si>
    <t>Recibir o solicitar cualquier dádiva o beneficio a nombre propio o de terceros</t>
  </si>
  <si>
    <t>Director Estrategia, Desarrollo y Emprendimiento</t>
  </si>
  <si>
    <t>Los colaboradores de la Dirección de Estrategia, Desarrollo y Emprendimiento, realizan anualmente la socialización de los diferentes planes, programas y proyectos a través de las plataformas virtuales y físicas, mediante la divulgación del Plan de Acción en la página web del Ministerio de Cultura.</t>
  </si>
  <si>
    <t>Realizar sensibilizaciones a funcionarios y contratistas sobre temas de corrupción y ética.</t>
  </si>
  <si>
    <t>Director de Estrategia, Desarrollo y Emprendimiento</t>
  </si>
  <si>
    <t>Los supervisores de los contratos de la Dirección de Estrategia, Desarrollo y Emprendimiento, realizan mensualmente el seguimiento a la información documentada para cada uno de los convenios y contratos suscritos, acompañado del Grupo de Contratos y Convenios, para garantizar el cumplimiento de las obligaciones contractuales, los cuales se evidencian en los sistemas establecidos por el Ministerio de Cultura.</t>
  </si>
  <si>
    <t>Realiza seguimiento a las actividades del Plan de Acción</t>
  </si>
  <si>
    <t>Coordinador (a) Grupo Divulgación y Prensa</t>
  </si>
  <si>
    <t>Posibilidad de pérdida reputacional por la emisión de información falsa en pagina web y demas medios digitales del Ministerio para beneficiar a personal del Ministerio o a terceros</t>
  </si>
  <si>
    <t>Pérdida Reputacional</t>
  </si>
  <si>
    <t>Emisión de información falsa en pagina web y demas medios digitales del Ministerio</t>
  </si>
  <si>
    <t>Beneficiar a personal del Ministerio o a terceros</t>
  </si>
  <si>
    <t>Los coordinadores de cada área del Grupo de Divulgación y Prensa una vez se remite la información a adivulgar por parte de las diferentes direcciones y areas del minsiterio, reliza la verificación de la misma con la fuente de información a traves de correo electronico con el fin de corroborar la informacióna divulgar.</t>
  </si>
  <si>
    <t xml:space="preserve">Acatar las directrices dadas por el Ministro (a) de Cultura respecto de la información divulgada en pagina web y demás medios digitales </t>
  </si>
  <si>
    <t>Verificación de la información a divulgar por parte del Coordinador (a) del Grupo de Divulgación y Prensa</t>
  </si>
  <si>
    <t>Posibilidad de pérdida económica y/o reputacional por decisiones viciadas en procedimientos administrativos y sancionatorios, con el fin de favorecer a terceros.</t>
  </si>
  <si>
    <t>Decisiones viciadas en procedimientos administrativos y sancionatorios</t>
  </si>
  <si>
    <t>Jefe Oficina Asesora Jurídica</t>
  </si>
  <si>
    <t>Las decisiones proyectadas por los abogados que sustancian los procesos administrativos sancionatorios son revisadas por el abogado asesor del grupo, quien debe hacer un stop de legalidad y un análisis de la parte motiva y resolutiva de la decisión, lo cual queda evidenciado en los correos electrónicos de aprobación, visto bueno en el documento o envío del documento al siguiente punto de control</t>
  </si>
  <si>
    <t>Realizar capacitaciones, y sensibilizaciones sobre la norma que regula la materia y el objetivo de los controles.</t>
  </si>
  <si>
    <t>Las decisiones proyectadas por los abogados que sustancian los procesos administrativos sancionatorios una vez son  revisadas y aprobadas por el abogado asesor del grupo, se remiten al coordinador del grupo de defensa judicial, quien debe hacer un nuevo stop de legalidad,  análisis de la parte motiva y resolutiva  de la decisión, y en general,  comentar, corregir, sugerir o aprobar, lo que corresponda, lo cual queda evidenciado en los correos electrónicos de aprobación o no, visto bueno en el documento o envío del documento al siguiente punto de control.</t>
  </si>
  <si>
    <t xml:space="preserve">Las decisiones proyectadas por los abogados que sustancian los procesos administrativos sancionatorios una vez son  revisadas y aprobadas por el abogado asesor del grupo, y por coordinador del grupo de defensa judicial, la decisión y su expediente es revisada y firmada, si a ello hay lugar, por el jefe de la Oficina Asesora Jurídica. En caso de detectar inconsistencias, vacíos o errores, la decisión se devuelve para que el abogado sustanciador la corrija. </t>
  </si>
  <si>
    <t>Coordinadora del Grupo de Fomento y Estímulos a la Creación, a la Investigación a la Actividad Artística y Cultural</t>
  </si>
  <si>
    <t>Posibilidad de pérdida reputacional por apoyar propuestas o proyectos entregados de forma diferente a lo señalado en las condiciones de participación de las Convocatorias del Grupo de Fomento y Estímulos a la Creación, a la Investigación a la Actividad Artística y Cultural, con el fin de favorecer a terceros.</t>
  </si>
  <si>
    <t>Apoyar propuestas o proyectos entregados de forma diferente a lo señalado en las condiciones de participación de las Convocatorias</t>
  </si>
  <si>
    <t>Los profesionales y el equipo de apoyo del Grupo de Fomento y Estímulos a la Creación, a la Investigación, a la Actividad Artística y Cultural, en el proceso de cierre de las convocatorias verifican que los proyectos presentados, sean remitidos al Ministerio en tiempos y formas establecidos en las condiciones de participación. De lo contrario el proyecto no será tenido en cuenta para el proceso de evaluación y asignación, lo cual deberá quedar registrado en el aplicativo diseñado para este fin.</t>
  </si>
  <si>
    <t>Generar un reporte desde la plataforma diseñada para este fin, una vez cierren cada una de las convocatorias del Grupo de Fomento y Estímulos a la Creación, a la Investigación, a la Actividad Artística y Cultural.</t>
  </si>
  <si>
    <t>Coordinador del Grupo de Gestión Humana</t>
  </si>
  <si>
    <t>Posibilidad de pérdida reputacional por un nombramiento sin la verificación de los requisitos habilitantes, con el fin de favorecer a terceros.</t>
  </si>
  <si>
    <t>Nombramiento sin la verificación de los requisitos habilitantes</t>
  </si>
  <si>
    <t xml:space="preserve">Intereses particulares y/o indebida verificación de los requisitos del empleo </t>
  </si>
  <si>
    <t>El profesional especializado del Grupo de Gestión Humana cada vez que se requiera verifica los documentos del aspirante previo a la posesión mediante el formato de checklist correspondiente, y luego valida la veracidad de los certificados de estudios y certifciados laborales con las entidades correspondientes a través de correos electrónicos. En caso de detectar incosistencias reporta que el aspirante no puede ser nombrado para el cargo en cuestión, lo cual queda evidenciado en los formatos utilizados y los correos electrónicos.</t>
  </si>
  <si>
    <t>Socializar al personal encargado de verificar los documentos previos a la posesión el procedimiento P-GGH-017 PROVISIÓN DE CARGOS VACANTES.</t>
  </si>
  <si>
    <t>Coordinador Grupo de Gestion Administrativa y Servicios</t>
  </si>
  <si>
    <t>Posibilidad de Afectación económica y/o reputacional por recibir o solicitar cualquier dávida o beneficio a nombre propio o de terceros con el fin de seleccionar un proponente o contratista para la celebración de un contrato</t>
  </si>
  <si>
    <t>Afectación económica y/o reputacional</t>
  </si>
  <si>
    <t>Recibir o solicitar cualquier dávida o beneficio a nombre propio o de terceros</t>
  </si>
  <si>
    <t>Selección de un proponente o contratista para la celebración de un contrato</t>
  </si>
  <si>
    <t>El asesor jurídico de la dependencia verifica los estudios previos elaborados dentro de la étapa precontractual quedando como evidencia el estudio previo firmado por el Coordinador del grupo de Gestión Administrativa y de Servicios. En caso de detectar desviaciones en el registro de la información, el asesor jurídico realiza los ajustes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</si>
</sst>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1"/>
      <color theme="1"/>
      <name val="Verdana"/>
      <family val="2"/>
    </font>
    <font>
      <b/>
      <sz val="11"/>
      <color theme="0"/>
      <name val="Verdana"/>
      <family val="2"/>
    </font>
    <font>
      <sz val="11"/>
      <name val="Verdana"/>
      <family val="2"/>
    </font>
    <font>
      <b/>
      <sz val="11"/>
      <color theme="1"/>
      <name val="Verdana"/>
      <family val="2"/>
    </font>
    <font>
      <sz val="10"/>
      <color theme="1"/>
      <name val="Verdana"/>
      <family val="2"/>
    </font>
    <font>
      <b/>
      <sz val="10"/>
      <color indexed="8"/>
      <name val="Verdana"/>
      <family val="2"/>
    </font>
    <font>
      <sz val="10"/>
      <color indexed="8"/>
      <name val="Verdana"/>
      <family val="2"/>
    </font>
    <font>
      <b/>
      <sz val="10"/>
      <color theme="1"/>
      <name val="Verdana"/>
      <family val="2"/>
    </font>
    <font>
      <sz val="10"/>
      <color rgb="FF000000"/>
      <name val="Verdana"/>
      <family val="2"/>
    </font>
    <font>
      <sz val="11"/>
      <color theme="0" tint="-0.499984740745262"/>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theme="0"/>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0"/>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24">
    <xf numFmtId="0" fontId="0" fillId="0" borderId="0" xfId="0"/>
    <xf numFmtId="0" fontId="2" fillId="0" borderId="0" xfId="0" applyFont="1" applyAlignment="1">
      <alignment vertical="center"/>
    </xf>
    <xf numFmtId="9" fontId="2" fillId="2" borderId="3" xfId="1"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hidden="1"/>
    </xf>
    <xf numFmtId="9" fontId="4" fillId="2" borderId="3" xfId="1" applyFont="1" applyFill="1" applyBorder="1" applyAlignment="1" applyProtection="1">
      <alignment horizontal="center" vertical="center" wrapText="1"/>
      <protection hidden="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2" borderId="5" xfId="0" applyFont="1" applyFill="1" applyBorder="1" applyAlignment="1" applyProtection="1">
      <alignment horizontal="center" vertical="center"/>
      <protection hidden="1"/>
    </xf>
    <xf numFmtId="9" fontId="2" fillId="2" borderId="11" xfId="1"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wrapText="1"/>
      <protection hidden="1"/>
    </xf>
    <xf numFmtId="9" fontId="4" fillId="2" borderId="11" xfId="1"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protection hidden="1"/>
    </xf>
    <xf numFmtId="9" fontId="2" fillId="2" borderId="17" xfId="1"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wrapText="1"/>
      <protection hidden="1"/>
    </xf>
    <xf numFmtId="9" fontId="4" fillId="2" borderId="17" xfId="1"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protection hidden="1"/>
    </xf>
    <xf numFmtId="0" fontId="2" fillId="5" borderId="0" xfId="0" applyFont="1" applyFill="1" applyProtection="1">
      <protection hidden="1"/>
    </xf>
    <xf numFmtId="0" fontId="2" fillId="5" borderId="0" xfId="0" applyFont="1" applyFill="1" applyAlignment="1" applyProtection="1">
      <alignment horizontal="center"/>
      <protection hidden="1"/>
    </xf>
    <xf numFmtId="0" fontId="2" fillId="5" borderId="0" xfId="0" applyFont="1" applyFill="1" applyAlignment="1" applyProtection="1">
      <alignment vertical="center"/>
      <protection hidden="1"/>
    </xf>
    <xf numFmtId="0" fontId="2" fillId="0" borderId="0" xfId="0" applyFont="1" applyAlignment="1" applyProtection="1">
      <alignment vertical="center"/>
      <protection hidden="1"/>
    </xf>
    <xf numFmtId="0" fontId="2" fillId="5" borderId="0" xfId="0" applyFont="1" applyFill="1" applyAlignment="1" applyProtection="1">
      <alignment horizontal="center" vertical="center" wrapText="1"/>
      <protection hidden="1"/>
    </xf>
    <xf numFmtId="0" fontId="3" fillId="3" borderId="17" xfId="0" applyFont="1" applyFill="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3" fillId="3" borderId="11"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4" fillId="2" borderId="11"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17" xfId="0" applyFont="1" applyFill="1" applyBorder="1" applyAlignment="1" applyProtection="1">
      <alignment horizontal="center" vertical="center" wrapText="1"/>
      <protection hidden="1"/>
    </xf>
    <xf numFmtId="9" fontId="2" fillId="2" borderId="11" xfId="1" applyFont="1" applyFill="1" applyBorder="1" applyAlignment="1" applyProtection="1">
      <alignment horizontal="center" vertical="center" wrapText="1"/>
      <protection hidden="1"/>
    </xf>
    <xf numFmtId="9" fontId="2" fillId="2" borderId="3" xfId="1" applyFont="1" applyFill="1" applyBorder="1" applyAlignment="1" applyProtection="1">
      <alignment horizontal="center" vertical="center" wrapText="1"/>
      <protection hidden="1"/>
    </xf>
    <xf numFmtId="9" fontId="2" fillId="2" borderId="17" xfId="1"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18"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0" fontId="3" fillId="3" borderId="14" xfId="0" applyFont="1" applyFill="1" applyBorder="1" applyAlignment="1" applyProtection="1">
      <alignment horizontal="center" vertical="center" wrapText="1"/>
      <protection hidden="1"/>
    </xf>
    <xf numFmtId="0" fontId="3" fillId="3" borderId="16" xfId="0" applyFont="1" applyFill="1" applyBorder="1" applyAlignment="1" applyProtection="1">
      <alignment horizontal="center" vertical="center" wrapText="1"/>
      <protection hidden="1"/>
    </xf>
    <xf numFmtId="9" fontId="2" fillId="2" borderId="12" xfId="1" applyFont="1" applyFill="1" applyBorder="1" applyAlignment="1" applyProtection="1">
      <alignment horizontal="center" vertical="center" wrapText="1"/>
      <protection hidden="1"/>
    </xf>
    <xf numFmtId="9" fontId="2" fillId="2" borderId="2" xfId="1" applyFont="1" applyFill="1" applyBorder="1" applyAlignment="1" applyProtection="1">
      <alignment horizontal="center" vertical="center" wrapText="1"/>
      <protection hidden="1"/>
    </xf>
    <xf numFmtId="9" fontId="2" fillId="2" borderId="18" xfId="1" applyFont="1" applyFill="1" applyBorder="1" applyAlignment="1" applyProtection="1">
      <alignment horizontal="center" vertical="center" wrapText="1"/>
      <protection hidden="1"/>
    </xf>
    <xf numFmtId="0" fontId="3" fillId="3" borderId="27" xfId="0" applyFont="1" applyFill="1" applyBorder="1" applyAlignment="1" applyProtection="1">
      <alignment horizontal="center" vertical="center" wrapText="1"/>
      <protection hidden="1"/>
    </xf>
    <xf numFmtId="0" fontId="3" fillId="3" borderId="28" xfId="0" applyFont="1" applyFill="1" applyBorder="1" applyAlignment="1" applyProtection="1">
      <alignment horizontal="center" vertical="center" wrapText="1"/>
      <protection hidden="1"/>
    </xf>
    <xf numFmtId="0" fontId="3" fillId="3" borderId="29" xfId="0" applyFont="1" applyFill="1" applyBorder="1" applyAlignment="1" applyProtection="1">
      <alignment horizontal="center" vertical="center" wrapText="1"/>
      <protection hidden="1"/>
    </xf>
    <xf numFmtId="0" fontId="3" fillId="4" borderId="2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vertical="center"/>
      <protection hidden="1"/>
    </xf>
    <xf numFmtId="0" fontId="3" fillId="4" borderId="13" xfId="0" applyFont="1" applyFill="1" applyBorder="1" applyAlignment="1" applyProtection="1">
      <alignment horizontal="center" vertical="center"/>
      <protection hidden="1"/>
    </xf>
    <xf numFmtId="0" fontId="3" fillId="3" borderId="24" xfId="0" applyFont="1" applyFill="1" applyBorder="1" applyAlignment="1" applyProtection="1">
      <alignment horizontal="center" vertical="center" wrapText="1"/>
      <protection hidden="1"/>
    </xf>
    <xf numFmtId="0" fontId="3" fillId="3" borderId="1" xfId="0" applyFont="1" applyFill="1" applyBorder="1" applyAlignment="1" applyProtection="1">
      <alignment horizontal="center" vertical="center" wrapText="1"/>
      <protection hidden="1"/>
    </xf>
    <xf numFmtId="0" fontId="3" fillId="3" borderId="1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15" xfId="0" applyFont="1" applyFill="1" applyBorder="1" applyAlignment="1" applyProtection="1">
      <alignment horizontal="center" vertical="center" wrapText="1"/>
      <protection hidden="1"/>
    </xf>
    <xf numFmtId="0" fontId="3" fillId="3" borderId="19"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3" fillId="3" borderId="25" xfId="0" applyFont="1" applyFill="1" applyBorder="1" applyAlignment="1" applyProtection="1">
      <alignment horizontal="center" vertical="center" wrapText="1"/>
      <protection hidden="1"/>
    </xf>
    <xf numFmtId="0" fontId="3" fillId="3" borderId="26"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3" fillId="3" borderId="18" xfId="0" applyFont="1" applyFill="1" applyBorder="1" applyAlignment="1" applyProtection="1">
      <alignment horizontal="center" vertical="center" wrapText="1"/>
      <protection hidden="1"/>
    </xf>
    <xf numFmtId="0" fontId="3" fillId="3" borderId="7" xfId="0" applyFont="1" applyFill="1" applyBorder="1" applyAlignment="1" applyProtection="1">
      <alignment horizontal="center" vertical="center"/>
      <protection hidden="1"/>
    </xf>
    <xf numFmtId="0" fontId="3" fillId="3" borderId="8" xfId="0" applyFont="1" applyFill="1" applyBorder="1" applyAlignment="1" applyProtection="1">
      <alignment horizontal="center" vertical="center"/>
      <protection hidden="1"/>
    </xf>
    <xf numFmtId="0" fontId="3" fillId="3" borderId="4" xfId="0" applyFont="1" applyFill="1" applyBorder="1" applyAlignment="1" applyProtection="1">
      <alignment horizontal="center" vertical="center"/>
      <protection hidden="1"/>
    </xf>
    <xf numFmtId="0" fontId="3" fillId="4" borderId="23" xfId="0" applyFont="1" applyFill="1" applyBorder="1" applyAlignment="1" applyProtection="1">
      <alignment horizontal="center" vertical="center"/>
      <protection hidden="1"/>
    </xf>
    <xf numFmtId="0" fontId="3" fillId="4" borderId="20" xfId="0" applyFont="1" applyFill="1" applyBorder="1" applyAlignment="1" applyProtection="1">
      <alignment horizontal="center" vertical="center"/>
      <protection hidden="1"/>
    </xf>
    <xf numFmtId="0" fontId="9" fillId="5" borderId="3" xfId="0" applyFont="1" applyFill="1" applyBorder="1" applyAlignment="1" applyProtection="1">
      <alignment horizontal="left" vertical="center" wrapText="1"/>
      <protection hidden="1"/>
    </xf>
    <xf numFmtId="0" fontId="2" fillId="5" borderId="3" xfId="0" applyFont="1" applyFill="1" applyBorder="1" applyAlignment="1" applyProtection="1">
      <alignment horizontal="center"/>
      <protection hidden="1"/>
    </xf>
    <xf numFmtId="0" fontId="6"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protection hidden="1"/>
    </xf>
    <xf numFmtId="0" fontId="7" fillId="5" borderId="3" xfId="0" applyFont="1" applyFill="1" applyBorder="1" applyAlignment="1" applyProtection="1">
      <alignment horizontal="left" vertical="center" wrapText="1"/>
      <protection hidden="1"/>
    </xf>
    <xf numFmtId="0" fontId="3" fillId="4" borderId="10" xfId="0" applyFont="1" applyFill="1" applyBorder="1" applyAlignment="1" applyProtection="1">
      <alignment horizontal="center" vertical="center"/>
      <protection hidden="1"/>
    </xf>
    <xf numFmtId="0" fontId="3" fillId="4" borderId="22" xfId="0" applyFont="1" applyFill="1" applyBorder="1" applyAlignment="1" applyProtection="1">
      <alignment horizontal="center" vertical="center"/>
      <protection hidden="1"/>
    </xf>
    <xf numFmtId="0" fontId="2" fillId="5" borderId="5"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3" fillId="3" borderId="3" xfId="0" applyFont="1" applyFill="1" applyBorder="1" applyAlignment="1">
      <alignment horizontal="center" vertical="center"/>
    </xf>
    <xf numFmtId="0" fontId="2" fillId="0" borderId="11" xfId="0" applyFont="1" applyBorder="1" applyAlignment="1" applyProtection="1">
      <alignment horizontal="justify" vertical="center" wrapText="1"/>
      <protection hidden="1"/>
    </xf>
    <xf numFmtId="0" fontId="2" fillId="0" borderId="11" xfId="0" applyFont="1" applyBorder="1" applyAlignment="1" applyProtection="1">
      <alignment horizontal="center" vertical="center" wrapText="1"/>
      <protection hidden="1"/>
    </xf>
    <xf numFmtId="0" fontId="11" fillId="3" borderId="11" xfId="0" applyFont="1" applyFill="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11" xfId="0" applyFont="1" applyBorder="1" applyAlignment="1" applyProtection="1">
      <alignment horizontal="justify" vertical="center" wrapText="1"/>
      <protection hidden="1"/>
    </xf>
    <xf numFmtId="0" fontId="2" fillId="0" borderId="11" xfId="0" applyFont="1" applyBorder="1" applyAlignment="1" applyProtection="1">
      <alignment horizontal="center" vertical="center"/>
      <protection hidden="1"/>
    </xf>
    <xf numFmtId="0" fontId="2" fillId="0" borderId="11" xfId="0" applyFont="1" applyBorder="1" applyAlignment="1" applyProtection="1">
      <alignment horizontal="justify" vertical="center" wrapText="1"/>
      <protection hidden="1"/>
    </xf>
    <xf numFmtId="14" fontId="2" fillId="0" borderId="13" xfId="0" applyNumberFormat="1" applyFont="1" applyBorder="1" applyAlignment="1" applyProtection="1">
      <alignment horizontal="justify" vertical="center" wrapText="1"/>
      <protection hidden="1"/>
    </xf>
    <xf numFmtId="0" fontId="2" fillId="0" borderId="3" xfId="0" applyFont="1" applyBorder="1" applyAlignment="1" applyProtection="1">
      <alignment horizontal="justify" vertical="center" wrapText="1"/>
      <protection hidden="1"/>
    </xf>
    <xf numFmtId="0" fontId="2" fillId="0" borderId="3" xfId="0" applyFont="1" applyBorder="1" applyAlignment="1" applyProtection="1">
      <alignment horizontal="center" vertical="center" wrapText="1"/>
      <protection hidden="1"/>
    </xf>
    <xf numFmtId="0" fontId="11" fillId="3" borderId="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justify" vertical="center" wrapText="1"/>
      <protection hidden="1"/>
    </xf>
    <xf numFmtId="0" fontId="2" fillId="0" borderId="3" xfId="0" applyFont="1" applyBorder="1" applyAlignment="1" applyProtection="1">
      <alignment horizontal="center" vertical="center"/>
      <protection hidden="1"/>
    </xf>
    <xf numFmtId="0" fontId="2" fillId="0" borderId="3" xfId="0" applyFont="1" applyBorder="1" applyAlignment="1" applyProtection="1">
      <alignment horizontal="justify" vertical="center"/>
      <protection hidden="1"/>
    </xf>
    <xf numFmtId="14" fontId="2" fillId="0" borderId="15" xfId="0" applyNumberFormat="1" applyFont="1" applyBorder="1" applyAlignment="1" applyProtection="1">
      <alignment horizontal="justify" vertical="center" wrapText="1"/>
      <protection hidden="1"/>
    </xf>
    <xf numFmtId="0" fontId="2" fillId="0" borderId="17" xfId="0" applyFont="1" applyBorder="1" applyAlignment="1" applyProtection="1">
      <alignment horizontal="justify" vertical="center" wrapText="1"/>
      <protection hidden="1"/>
    </xf>
    <xf numFmtId="0" fontId="2" fillId="0" borderId="17" xfId="0" applyFont="1" applyBorder="1" applyAlignment="1" applyProtection="1">
      <alignment horizontal="center" vertical="center" wrapText="1"/>
      <protection hidden="1"/>
    </xf>
    <xf numFmtId="0" fontId="11" fillId="3" borderId="17" xfId="0" applyFont="1" applyFill="1" applyBorder="1" applyAlignment="1" applyProtection="1">
      <alignment horizontal="center" vertical="center" wrapText="1"/>
      <protection hidden="1"/>
    </xf>
    <xf numFmtId="0" fontId="4" fillId="0" borderId="17" xfId="0" applyFont="1" applyBorder="1" applyAlignment="1" applyProtection="1">
      <alignment horizontal="center" vertical="center" wrapText="1"/>
      <protection hidden="1"/>
    </xf>
    <xf numFmtId="0" fontId="4" fillId="0" borderId="17" xfId="0" applyFont="1" applyBorder="1" applyAlignment="1" applyProtection="1">
      <alignment horizontal="justify" vertical="center" wrapText="1"/>
      <protection hidden="1"/>
    </xf>
    <xf numFmtId="0" fontId="2" fillId="0" borderId="17" xfId="0" applyFont="1" applyBorder="1" applyAlignment="1" applyProtection="1">
      <alignment horizontal="center" vertical="center"/>
      <protection hidden="1"/>
    </xf>
    <xf numFmtId="0" fontId="2" fillId="0" borderId="17" xfId="0" applyFont="1" applyBorder="1" applyAlignment="1" applyProtection="1">
      <alignment horizontal="justify" vertical="center"/>
      <protection hidden="1"/>
    </xf>
    <xf numFmtId="14" fontId="2" fillId="0" borderId="19" xfId="0" applyNumberFormat="1" applyFont="1" applyBorder="1" applyAlignment="1" applyProtection="1">
      <alignment horizontal="justify" vertical="center" wrapText="1"/>
      <protection hidden="1"/>
    </xf>
    <xf numFmtId="0" fontId="2" fillId="0" borderId="1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0" borderId="12" xfId="0" applyFont="1" applyBorder="1" applyAlignment="1" applyProtection="1">
      <alignment horizontal="justify" vertical="center" wrapText="1"/>
      <protection hidden="1"/>
    </xf>
    <xf numFmtId="0" fontId="11" fillId="3" borderId="12" xfId="0" applyFont="1" applyFill="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hidden="1"/>
    </xf>
    <xf numFmtId="0" fontId="2" fillId="0" borderId="2" xfId="0" applyFont="1" applyBorder="1" applyAlignment="1" applyProtection="1">
      <alignment horizontal="justify" vertical="center" wrapText="1"/>
      <protection hidden="1"/>
    </xf>
    <xf numFmtId="0" fontId="11" fillId="3" borderId="2"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2" fillId="0" borderId="18" xfId="0" applyFont="1" applyBorder="1" applyAlignment="1" applyProtection="1">
      <alignment horizontal="justify" vertical="center" wrapText="1"/>
      <protection hidden="1"/>
    </xf>
    <xf numFmtId="0" fontId="11" fillId="3" borderId="18" xfId="0" applyFont="1" applyFill="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0" fillId="5" borderId="0" xfId="0" applyFill="1" applyProtection="1">
      <protection hidden="1"/>
    </xf>
    <xf numFmtId="0" fontId="4" fillId="5" borderId="0" xfId="0" applyFont="1" applyFill="1" applyProtection="1">
      <protection hidden="1"/>
    </xf>
    <xf numFmtId="0" fontId="4" fillId="5" borderId="0" xfId="0" applyFont="1" applyFill="1" applyAlignment="1" applyProtection="1">
      <alignment horizontal="center"/>
      <protection hidden="1"/>
    </xf>
    <xf numFmtId="0" fontId="2" fillId="0" borderId="0" xfId="0" applyFont="1" applyProtection="1">
      <protection hidden="1"/>
    </xf>
    <xf numFmtId="0" fontId="2" fillId="0" borderId="0" xfId="0" applyFont="1" applyAlignment="1" applyProtection="1">
      <alignment horizontal="center"/>
      <protection hidden="1"/>
    </xf>
  </cellXfs>
  <cellStyles count="2">
    <cellStyle name="Normal" xfId="0" builtinId="0"/>
    <cellStyle name="Porcentaje" xfId="1" builtinId="5"/>
  </cellStyles>
  <dxfs count="122">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ont>
        <strike val="0"/>
        <color theme="1"/>
      </font>
      <fill>
        <patternFill>
          <bgColor theme="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ont>
        <strike val="0"/>
        <color theme="1"/>
      </font>
      <fill>
        <patternFill>
          <bgColor theme="0"/>
        </patternFill>
      </fill>
    </dxf>
    <dxf>
      <fill>
        <patternFill>
          <bgColor rgb="FF00B050"/>
        </patternFill>
      </fill>
    </dxf>
    <dxf>
      <fill>
        <patternFill>
          <bgColor rgb="FFFFFF00"/>
        </patternFill>
      </fill>
    </dxf>
    <dxf>
      <fill>
        <patternFill>
          <bgColor theme="5"/>
        </patternFill>
      </fill>
    </dxf>
    <dxf>
      <font>
        <color theme="0"/>
      </font>
      <fill>
        <patternFill>
          <bgColor rgb="FFFF000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ill>
        <patternFill>
          <bgColor rgb="FFFF0000"/>
        </patternFill>
      </fill>
    </dxf>
    <dxf>
      <fill>
        <patternFill>
          <bgColor rgb="FF92D050"/>
        </patternFill>
      </fill>
    </dxf>
    <dxf>
      <fill>
        <patternFill>
          <bgColor rgb="FFFFFF00"/>
        </patternFill>
      </fill>
    </dxf>
    <dxf>
      <fill>
        <patternFill>
          <bgColor theme="9"/>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s>
  <tableStyles count="0" defaultTableStyle="TableStyleMedium2" defaultPivotStyle="PivotStyleLight16"/>
  <colors>
    <mruColors>
      <color rgb="FFFBBDCD"/>
      <color rgb="FFFAA8BD"/>
      <color rgb="FF6699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892960</xdr:colOff>
      <xdr:row>2</xdr:row>
      <xdr:rowOff>204788</xdr:rowOff>
    </xdr:from>
    <xdr:to>
      <xdr:col>9</xdr:col>
      <xdr:colOff>992184</xdr:colOff>
      <xdr:row>3</xdr:row>
      <xdr:rowOff>142875</xdr:rowOff>
    </xdr:to>
    <xdr:pic>
      <xdr:nvPicPr>
        <xdr:cNvPr id="6" name="Picture 140">
          <a:extLst>
            <a:ext uri="{FF2B5EF4-FFF2-40B4-BE49-F238E27FC236}">
              <a16:creationId xmlns:a16="http://schemas.microsoft.com/office/drawing/2014/main" id="{D6935DB5-1E8D-4887-9C7C-F19253C99840}"/>
            </a:ext>
          </a:extLst>
        </xdr:cNvPr>
        <xdr:cNvPicPr/>
      </xdr:nvPicPr>
      <xdr:blipFill rotWithShape="1">
        <a:blip xmlns:r="http://schemas.openxmlformats.org/officeDocument/2006/relationships" r:embed="rId1"/>
        <a:srcRect l="2671" t="2565" r="2374" b="22435"/>
        <a:stretch/>
      </xdr:blipFill>
      <xdr:spPr>
        <a:xfrm>
          <a:off x="7262804" y="728663"/>
          <a:ext cx="3690943" cy="271462"/>
        </a:xfrm>
        <a:prstGeom prst="rect">
          <a:avLst/>
        </a:prstGeom>
      </xdr:spPr>
    </xdr:pic>
    <xdr:clientData/>
  </xdr:twoCellAnchor>
  <xdr:twoCellAnchor editAs="oneCell">
    <xdr:from>
      <xdr:col>1</xdr:col>
      <xdr:colOff>85725</xdr:colOff>
      <xdr:row>1</xdr:row>
      <xdr:rowOff>200025</xdr:rowOff>
    </xdr:from>
    <xdr:to>
      <xdr:col>3</xdr:col>
      <xdr:colOff>1866899</xdr:colOff>
      <xdr:row>3</xdr:row>
      <xdr:rowOff>162066</xdr:rowOff>
    </xdr:to>
    <xdr:pic>
      <xdr:nvPicPr>
        <xdr:cNvPr id="4" name="Imagen 3" descr="Logotipo&#10;&#10;Descripción generada automáticamente">
          <a:extLst>
            <a:ext uri="{FF2B5EF4-FFF2-40B4-BE49-F238E27FC236}">
              <a16:creationId xmlns:a16="http://schemas.microsoft.com/office/drawing/2014/main" id="{AAEBFDC7-7814-4BD8-9C29-F06CAD02B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390525"/>
          <a:ext cx="3667124" cy="628791"/>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230"/>
  <sheetViews>
    <sheetView tabSelected="1" zoomScale="80" zoomScaleNormal="80" workbookViewId="0"/>
  </sheetViews>
  <sheetFormatPr baseColWidth="10" defaultColWidth="9.140625" defaultRowHeight="14.25" x14ac:dyDescent="0.2"/>
  <cols>
    <col min="1" max="1" width="3.5703125" style="21" customWidth="1"/>
    <col min="2" max="2" width="9.140625" style="122"/>
    <col min="3" max="3" width="19.140625" style="122" customWidth="1"/>
    <col min="4" max="4" width="29.42578125" style="122" customWidth="1"/>
    <col min="5" max="5" width="17.7109375" style="122" customWidth="1"/>
    <col min="6" max="6" width="16.5703125" style="122" customWidth="1"/>
    <col min="7" max="7" width="18.42578125" style="122" customWidth="1"/>
    <col min="8" max="10" width="17.7109375" style="122" customWidth="1"/>
    <col min="11" max="11" width="18.7109375" style="122" customWidth="1"/>
    <col min="12" max="12" width="26.85546875" style="122" customWidth="1"/>
    <col min="13" max="13" width="14.28515625" style="122" customWidth="1"/>
    <col min="14" max="14" width="9.140625" style="122"/>
    <col min="15" max="15" width="15.7109375" style="122" customWidth="1"/>
    <col min="16" max="16" width="9.140625" style="122"/>
    <col min="17" max="17" width="16" style="122" customWidth="1"/>
    <col min="18" max="18" width="10.85546875" style="122" customWidth="1"/>
    <col min="19" max="19" width="78.5703125" style="122" customWidth="1"/>
    <col min="20" max="20" width="17" style="122" customWidth="1"/>
    <col min="21" max="22" width="22" style="122" customWidth="1"/>
    <col min="23" max="23" width="15.42578125" style="122" customWidth="1"/>
    <col min="24" max="24" width="15.140625" style="122" customWidth="1"/>
    <col min="25" max="25" width="17" style="122" customWidth="1"/>
    <col min="26" max="29" width="15.85546875" style="122" customWidth="1"/>
    <col min="30" max="30" width="18.85546875" style="123" customWidth="1"/>
    <col min="31" max="31" width="19.42578125" style="122" customWidth="1"/>
    <col min="32" max="32" width="15.85546875" style="122" customWidth="1"/>
    <col min="33" max="33" width="38.5703125" style="122" customWidth="1"/>
    <col min="34" max="34" width="28.42578125" style="122" customWidth="1"/>
    <col min="35" max="35" width="17.7109375" style="122" customWidth="1"/>
    <col min="36" max="86" width="9.140625" style="21"/>
    <col min="87" max="16384" width="9.140625" style="122"/>
  </cols>
  <sheetData>
    <row r="1" spans="1:86" s="21" customFormat="1" ht="15" customHeight="1" x14ac:dyDescent="0.2">
      <c r="AD1" s="22"/>
    </row>
    <row r="2" spans="1:86" s="21" customFormat="1" ht="26.25" customHeight="1" x14ac:dyDescent="0.2">
      <c r="B2" s="74"/>
      <c r="C2" s="74"/>
      <c r="D2" s="74"/>
      <c r="E2" s="75" t="s">
        <v>97</v>
      </c>
      <c r="F2" s="75"/>
      <c r="G2" s="75"/>
      <c r="H2" s="75"/>
      <c r="I2" s="75"/>
      <c r="J2" s="75"/>
      <c r="K2" s="75"/>
      <c r="L2" s="75"/>
      <c r="M2" s="76" t="s">
        <v>96</v>
      </c>
      <c r="N2" s="76"/>
      <c r="O2" s="76"/>
      <c r="AD2" s="22"/>
    </row>
    <row r="3" spans="1:86" s="21" customFormat="1" ht="26.25" customHeight="1" x14ac:dyDescent="0.2">
      <c r="B3" s="74"/>
      <c r="C3" s="74"/>
      <c r="D3" s="74"/>
      <c r="E3" s="73"/>
      <c r="F3" s="73"/>
      <c r="G3" s="73"/>
      <c r="H3" s="73"/>
      <c r="I3" s="73"/>
      <c r="J3" s="73"/>
      <c r="K3" s="73"/>
      <c r="L3" s="73"/>
      <c r="M3" s="72" t="s">
        <v>100</v>
      </c>
      <c r="N3" s="72"/>
      <c r="O3" s="72"/>
      <c r="AD3" s="22"/>
    </row>
    <row r="4" spans="1:86" s="21" customFormat="1" ht="26.25" customHeight="1" x14ac:dyDescent="0.2">
      <c r="B4" s="74"/>
      <c r="C4" s="74"/>
      <c r="D4" s="74"/>
      <c r="E4" s="73"/>
      <c r="F4" s="73"/>
      <c r="G4" s="73"/>
      <c r="H4" s="73"/>
      <c r="I4" s="73"/>
      <c r="J4" s="73"/>
      <c r="K4" s="73"/>
      <c r="L4" s="73"/>
      <c r="M4" s="72"/>
      <c r="N4" s="72"/>
      <c r="O4" s="72"/>
      <c r="AD4" s="22"/>
    </row>
    <row r="5" spans="1:86" s="21" customFormat="1" ht="15" thickBot="1" x14ac:dyDescent="0.25">
      <c r="AC5" s="21" t="e">
        <f>IF(#REF!="Corrupción",IFERROR(IF(AND(#REF!="Correctivo",#REF!="Correctivo"),(#REF!),IF(#REF!="Correctivo",(#REF!),IF(OR(#REF!="Preventivo",#REF!= "Detectivo"),#REF!,""))),""),)</f>
        <v>#REF!</v>
      </c>
      <c r="AD5" s="22"/>
    </row>
    <row r="6" spans="1:86" s="24" customFormat="1" ht="22.5" customHeight="1" x14ac:dyDescent="0.25">
      <c r="A6" s="23"/>
      <c r="B6" s="77" t="s">
        <v>9</v>
      </c>
      <c r="C6" s="53"/>
      <c r="D6" s="53"/>
      <c r="E6" s="53"/>
      <c r="F6" s="53"/>
      <c r="G6" s="53"/>
      <c r="H6" s="53"/>
      <c r="I6" s="53"/>
      <c r="J6" s="78"/>
      <c r="K6" s="71"/>
      <c r="L6" s="52" t="s">
        <v>8</v>
      </c>
      <c r="M6" s="53"/>
      <c r="N6" s="53"/>
      <c r="O6" s="53"/>
      <c r="P6" s="53"/>
      <c r="Q6" s="78"/>
      <c r="R6" s="70" t="s">
        <v>10</v>
      </c>
      <c r="S6" s="53"/>
      <c r="T6" s="53"/>
      <c r="U6" s="53"/>
      <c r="V6" s="53"/>
      <c r="W6" s="53"/>
      <c r="X6" s="53"/>
      <c r="Y6" s="53"/>
      <c r="Z6" s="53"/>
      <c r="AA6" s="53"/>
      <c r="AB6" s="53"/>
      <c r="AC6" s="53"/>
      <c r="AD6" s="53"/>
      <c r="AE6" s="53"/>
      <c r="AF6" s="71"/>
      <c r="AG6" s="52" t="s">
        <v>11</v>
      </c>
      <c r="AH6" s="53"/>
      <c r="AI6" s="54"/>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row>
    <row r="7" spans="1:86" s="24" customFormat="1" ht="24.75" customHeight="1" x14ac:dyDescent="0.25">
      <c r="A7" s="23"/>
      <c r="B7" s="55" t="s">
        <v>14</v>
      </c>
      <c r="C7" s="56" t="s">
        <v>17</v>
      </c>
      <c r="D7" s="56" t="s">
        <v>12</v>
      </c>
      <c r="E7" s="56" t="s">
        <v>15</v>
      </c>
      <c r="F7" s="56" t="s">
        <v>0</v>
      </c>
      <c r="G7" s="56" t="s">
        <v>1</v>
      </c>
      <c r="H7" s="56" t="s">
        <v>2</v>
      </c>
      <c r="I7" s="56" t="s">
        <v>16</v>
      </c>
      <c r="J7" s="56" t="s">
        <v>99</v>
      </c>
      <c r="K7" s="56" t="s">
        <v>13</v>
      </c>
      <c r="L7" s="58" t="s">
        <v>98</v>
      </c>
      <c r="M7" s="58" t="s">
        <v>30</v>
      </c>
      <c r="N7" s="58"/>
      <c r="O7" s="58" t="s">
        <v>31</v>
      </c>
      <c r="P7" s="58"/>
      <c r="Q7" s="58" t="s">
        <v>32</v>
      </c>
      <c r="R7" s="65" t="s">
        <v>39</v>
      </c>
      <c r="S7" s="58" t="s">
        <v>40</v>
      </c>
      <c r="T7" s="67" t="s">
        <v>38</v>
      </c>
      <c r="U7" s="68"/>
      <c r="V7" s="68"/>
      <c r="W7" s="68"/>
      <c r="X7" s="68"/>
      <c r="Y7" s="69"/>
      <c r="Z7" s="61" t="s">
        <v>70</v>
      </c>
      <c r="AA7" s="62"/>
      <c r="AB7" s="61" t="s">
        <v>71</v>
      </c>
      <c r="AC7" s="62"/>
      <c r="AD7" s="58" t="s">
        <v>72</v>
      </c>
      <c r="AE7" s="58" t="s">
        <v>73</v>
      </c>
      <c r="AF7" s="58" t="s">
        <v>92</v>
      </c>
      <c r="AG7" s="58" t="s">
        <v>95</v>
      </c>
      <c r="AH7" s="58" t="s">
        <v>94</v>
      </c>
      <c r="AI7" s="59" t="s">
        <v>93</v>
      </c>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row>
    <row r="8" spans="1:86" s="27" customFormat="1" ht="37.5" customHeight="1" thickBot="1" x14ac:dyDescent="0.3">
      <c r="A8" s="25"/>
      <c r="B8" s="45"/>
      <c r="C8" s="57"/>
      <c r="D8" s="57"/>
      <c r="E8" s="57"/>
      <c r="F8" s="57"/>
      <c r="G8" s="57"/>
      <c r="H8" s="57"/>
      <c r="I8" s="57"/>
      <c r="J8" s="57"/>
      <c r="K8" s="57"/>
      <c r="L8" s="57"/>
      <c r="M8" s="57"/>
      <c r="N8" s="57"/>
      <c r="O8" s="57"/>
      <c r="P8" s="57"/>
      <c r="Q8" s="57"/>
      <c r="R8" s="66"/>
      <c r="S8" s="57"/>
      <c r="T8" s="26" t="s">
        <v>3</v>
      </c>
      <c r="U8" s="26" t="s">
        <v>4</v>
      </c>
      <c r="V8" s="26" t="s">
        <v>5</v>
      </c>
      <c r="W8" s="26" t="s">
        <v>6</v>
      </c>
      <c r="X8" s="26" t="s">
        <v>7</v>
      </c>
      <c r="Y8" s="26" t="s">
        <v>69</v>
      </c>
      <c r="Z8" s="63"/>
      <c r="AA8" s="64"/>
      <c r="AB8" s="63"/>
      <c r="AC8" s="64"/>
      <c r="AD8" s="57"/>
      <c r="AE8" s="57"/>
      <c r="AF8" s="57"/>
      <c r="AG8" s="57"/>
      <c r="AH8" s="57"/>
      <c r="AI8" s="60"/>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row>
    <row r="9" spans="1:86" s="27" customFormat="1" ht="85.5" x14ac:dyDescent="0.25">
      <c r="A9" s="25"/>
      <c r="B9" s="43">
        <v>3</v>
      </c>
      <c r="C9" s="83" t="s">
        <v>44</v>
      </c>
      <c r="D9" s="83" t="s">
        <v>109</v>
      </c>
      <c r="E9" s="84" t="s">
        <v>19</v>
      </c>
      <c r="F9" s="84" t="s">
        <v>104</v>
      </c>
      <c r="G9" s="84" t="s">
        <v>105</v>
      </c>
      <c r="H9" s="84" t="s">
        <v>106</v>
      </c>
      <c r="I9" s="84" t="s">
        <v>68</v>
      </c>
      <c r="J9" s="85"/>
      <c r="K9" s="84" t="s">
        <v>101</v>
      </c>
      <c r="L9" s="84">
        <v>104</v>
      </c>
      <c r="M9" s="31" t="str">
        <f>IF(L9&lt;=0,"",IF(L9&lt;=2,"Muy Baja",IF(L9&lt;=24,"Baja",IF(L9&lt;=500,"Media",IF(L9&lt;=5000,"Alta","Muy Alta")))))</f>
        <v>Media</v>
      </c>
      <c r="N9" s="34">
        <f>IF(M9="","",IF(M9="Muy Baja",0.2,IF(M9="Baja",0.4,IF(M9="Media",0.6,IF(M9="Alta",0.8,IF(M9="Muy Alta",1,))))))</f>
        <v>0.6</v>
      </c>
      <c r="O9" s="86" t="s">
        <v>35</v>
      </c>
      <c r="P9" s="34">
        <f>IF(O9="","",IF(O9="Leve",0.2,IF(O9="Menor",0.4,IF(O9="Moderado",0.6,IF(O9="Mayor",0.8,IF(O9="Catastrófico",1,))))))</f>
        <v>0.6</v>
      </c>
      <c r="Q9" s="37" t="str">
        <f>IF(OR(AND(M9="Muy Baja",O9="Leve"),AND(M9="Muy Baja",O9="Menor"),AND(M9="Baja",O9="Leve")),"1 - Baja",IF(OR(AND(M9="Muy baja",O9="Moderado"),AND(M9="Baja",O9="Menor"),AND(M9="Baja",O9="Moderado"),AND(M9="Media",O9="Leve"),AND(M9="Media",O9="Menor"),AND(M9="Media",O9="Moderado"),AND(M9="Alta",O9="Leve"),AND(M9="Alta",O9="Menor")),"2 - Moderada",IF(OR(AND(M9="Muy Baja",O9="Mayor"),AND(M9="Baja",O9="Mayor"),AND(M9="Media",O9="Mayor"),AND(M9="Alta",O9="Moderado"),AND(M9="Alta",O9="Mayor"),AND(M9="Muy Alta",O9="Leve"),AND(M9="Muy Alta",O9="Menor"),AND(M9="Muy Alta",O9="Moderado"),AND(M9="Muy Alta",O9="Mayor")),"3 - Alta",IF(OR(AND(M9="Muy Baja",O9="Catastrófico"),AND(M9="Baja",O9="Catastrófico"),AND(M9="Media",O9="Catastrófico"),AND(M9="Alta",O9="Catastrófico"),AND(M9="Muy Alta",O9="Catastrófico")),"4 - Extrema",""))))</f>
        <v>2 - Moderada</v>
      </c>
      <c r="R9" s="28">
        <v>1</v>
      </c>
      <c r="S9" s="87" t="s">
        <v>102</v>
      </c>
      <c r="T9" s="88" t="s">
        <v>77</v>
      </c>
      <c r="U9" s="88" t="s">
        <v>80</v>
      </c>
      <c r="V9" s="88" t="s">
        <v>81</v>
      </c>
      <c r="W9" s="88" t="s">
        <v>84</v>
      </c>
      <c r="X9" s="88" t="s">
        <v>85</v>
      </c>
      <c r="Y9" s="13" t="str">
        <f t="shared" ref="Y9:Y20" si="0">IF(AND(T9="Preventivo",U9="Automático"),"50%",IF(AND(T9="Preventivo",U9="Manual"),"40%",IF(AND(T9="Detectivo",U9="Automático"),"40%",IF(AND(T9="Detectivo",U9="Manual"),"30%",IF(AND(T9="Correctivo",U9="Automático"),"35%",IF(AND(T9="Correctivo",U9="Manual"),"25%",""))))))</f>
        <v>30%</v>
      </c>
      <c r="Z9" s="14" t="str">
        <f t="shared" ref="Z9:Z20" si="1">IFERROR(IF(AA9="","",IF(AA9&lt;=0.2,"Muy Baja",IF(AA9&lt;=0.4,"Baja",IF(AA9&lt;=0.6,"Media",IF(AA9&lt;=0.8,"Alta","Muy Alta"))))),"")</f>
        <v>Media</v>
      </c>
      <c r="AA9" s="15">
        <f>IFERROR(IF(OR(T9="Preventivo", T9="Detectivo"),(N9-(+N9*Y9)),IF(T9="Correctivo",N9,"")),"")</f>
        <v>0.42</v>
      </c>
      <c r="AB9" s="14" t="str">
        <f t="shared" ref="AB9:AB20" si="2">IFERROR(IF(AC9="","",IF(AC9&lt;=0.2,"Leve",IF(AC9&lt;=0.4,"Menor",IF(AC9&lt;=0.6,"Moderado",IF(AC9&lt;=0.8,"Mayor","Catastrófico"))))),"")</f>
        <v>Moderado</v>
      </c>
      <c r="AC9" s="15">
        <f>IF($I9="Corrupción",IFERROR(IF(T9="Correctivo",(P9),IF(OR(T9="Preventivo",T9="Detectivo"),P9,"")),""),IFERROR(IF(T9="Correctivo",(P9-(+P9*Y9)),IF(OR(T9="Preventivo",T9="Detectivo"),P9,"")),""))</f>
        <v>0.6</v>
      </c>
      <c r="AD9" s="16" t="str">
        <f>IF(OR(AND(Z9="Muy Baja",AB9="Leve"),AND(Z9="Muy Baja",AB9="Menor"),AND(Z9="Baja",AB9="Leve")),"1 - Baja",IF(OR(AND(Z9="Muy baja",AB9="Moderado"),AND(Z9="Baja",AB9="Menor"),AND(Z9="Baja",AB9="Moderado"),AND(Z9="Media",AB9="Leve"),AND(Z9="Media",AB9="Menor"),AND(Z9="Media",AB9="Moderado"),AND(Z9="Alta",AB9="Leve"),AND(Z9="Alta",AB9="Menor")),"2 - Moderada",IF(OR(AND(Z9="Muy Baja",AB9="Mayor"),AND(Z9="Baja",AB9="Mayor"),AND(Z9="Media",AB9="Mayor"),AND(Z9="Alta",AB9="Moderado"),AND(Z9="Alta",AB9="Mayor"),AND(Z9="Muy Alta",AB9="Leve"),AND(Z9="Muy Alta",AB9="Menor"),AND(Z9="Muy Alta",AB9="Moderado"),AND(Z9="Muy Alta",AB9="Mayor")),"3 - Alta",IF(OR(AND(Z9="Muy Baja",AB9="Catastrófico"),AND(Z9="Baja",AB9="Catastrófico"),AND(Z9="Media",AB9="Catastrófico"),AND(Z9="Alta",AB9="Catastrófico"),AND(Z9="Muy Alta",AB9="Catastrófico")),"4 - Extrema",""))))</f>
        <v>2 - Moderada</v>
      </c>
      <c r="AE9" s="40" t="str">
        <f>IF(ISBLANK(U9), Q9,LOOKUP(2,1/(AD9:AD14&lt;&gt;""),AD9:AD14))</f>
        <v>2 - Moderada</v>
      </c>
      <c r="AF9" s="84" t="s">
        <v>89</v>
      </c>
      <c r="AG9" s="89" t="s">
        <v>103</v>
      </c>
      <c r="AH9" s="89" t="s">
        <v>101</v>
      </c>
      <c r="AI9" s="90">
        <v>44926</v>
      </c>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row>
    <row r="10" spans="1:86" s="24" customFormat="1" ht="75" customHeight="1" x14ac:dyDescent="0.25">
      <c r="A10" s="23"/>
      <c r="B10" s="44"/>
      <c r="C10" s="91"/>
      <c r="D10" s="91"/>
      <c r="E10" s="92"/>
      <c r="F10" s="92"/>
      <c r="G10" s="92"/>
      <c r="H10" s="92"/>
      <c r="I10" s="92"/>
      <c r="J10" s="93"/>
      <c r="K10" s="92"/>
      <c r="L10" s="92"/>
      <c r="M10" s="32"/>
      <c r="N10" s="35"/>
      <c r="O10" s="94"/>
      <c r="P10" s="35"/>
      <c r="Q10" s="38"/>
      <c r="R10" s="29">
        <v>2</v>
      </c>
      <c r="S10" s="95" t="s">
        <v>107</v>
      </c>
      <c r="T10" s="96" t="s">
        <v>76</v>
      </c>
      <c r="U10" s="96" t="s">
        <v>80</v>
      </c>
      <c r="V10" s="96" t="s">
        <v>81</v>
      </c>
      <c r="W10" s="96" t="s">
        <v>84</v>
      </c>
      <c r="X10" s="96" t="s">
        <v>85</v>
      </c>
      <c r="Y10" s="2" t="str">
        <f t="shared" si="0"/>
        <v>40%</v>
      </c>
      <c r="Z10" s="3" t="str">
        <f t="shared" si="1"/>
        <v>Baja</v>
      </c>
      <c r="AA10" s="4">
        <f>IFERROR(IF(AND(OR(T9="Preventivo", T9="Detectivo"),OR(T10="Preventivo", T10="Detectivo")),(AA9-(+AA9*Y10)),IF(OR(T10="Preventivo", T10="Detectivo"),(N9-(+N9*Y10)),IF(T10="Correctivo",AA9,""))),"")</f>
        <v>0.252</v>
      </c>
      <c r="AB10" s="3" t="str">
        <f t="shared" si="2"/>
        <v>Moderado</v>
      </c>
      <c r="AC10" s="4">
        <f>IF($I9="Corrupción",IFERROR(IF(AND(T9="Correctivo",T10="Correctivo"),(AC9),IF(T10="Correctivo",(P9),IF(OR(T10="Preventivo",T10="Detectivo"),AC9,""))),""),IFERROR(IF(AND(T9="Correctivo",T10="Correctivo"),(AC9-(+AC9*Y10)),IF(T10="Correctivo",(P9-(+P9*Y10)),IF(OR(T10="Preventivo",T10="Detectivo"),AC9,""))),""))</f>
        <v>0.6</v>
      </c>
      <c r="AD10" s="12" t="str">
        <f t="shared" ref="AD10:AD14" si="3">IF(OR(AND(Z10="Muy Baja",AB10="Leve"),AND(Z10="Muy Baja",AB10="Menor"),AND(Z10="Baja",AB10="Leve")),"1 - Baja",IF(OR(AND(Z10="Muy baja",AB10="Moderado"),AND(Z10="Baja",AB10="Menor"),AND(Z10="Baja",AB10="Moderado"),AND(Z10="Media",AB10="Leve"),AND(Z10="Media",AB10="Menor"),AND(Z10="Media",AB10="Moderado"),AND(Z10="Alta",AB10="Leve"),AND(Z10="Alta",AB10="Menor")),"2 - Moderada",IF(OR(AND(Z10="Muy Baja",AB10="Mayor"),AND(Z10="Baja",AB10="Mayor"),AND(Z10="Media",AB10="Mayor"),AND(Z10="Alta",AB10="Moderado"),AND(Z10="Alta",AB10="Mayor"),AND(Z10="Muy Alta",AB10="Leve"),AND(Z10="Muy Alta",AB10="Menor"),AND(Z10="Muy Alta",AB10="Moderado"),AND(Z10="Muy Alta",AB10="Mayor")),"3 - Alta",IF(OR(AND(Z10="Muy Baja",AB10="Catastrófico"),AND(Z10="Baja",AB10="Catastrófico"),AND(Z10="Media",AB10="Catastrófico"),AND(Z10="Alta",AB10="Catastrófico"),AND(Z10="Muy Alta",AB10="Catastrófico")),"4 - Extrema",""))))</f>
        <v>2 - Moderada</v>
      </c>
      <c r="AE10" s="41"/>
      <c r="AF10" s="92"/>
      <c r="AG10" s="97"/>
      <c r="AH10" s="97"/>
      <c r="AI10" s="98"/>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row>
    <row r="11" spans="1:86" s="24" customFormat="1" ht="29.25" customHeight="1" x14ac:dyDescent="0.25">
      <c r="A11" s="23"/>
      <c r="B11" s="44"/>
      <c r="C11" s="91"/>
      <c r="D11" s="91"/>
      <c r="E11" s="92"/>
      <c r="F11" s="92"/>
      <c r="G11" s="92"/>
      <c r="H11" s="92"/>
      <c r="I11" s="92"/>
      <c r="J11" s="93"/>
      <c r="K11" s="92"/>
      <c r="L11" s="92"/>
      <c r="M11" s="32"/>
      <c r="N11" s="35"/>
      <c r="O11" s="94"/>
      <c r="P11" s="35"/>
      <c r="Q11" s="38"/>
      <c r="R11" s="29">
        <v>3</v>
      </c>
      <c r="S11" s="95"/>
      <c r="T11" s="96"/>
      <c r="U11" s="96"/>
      <c r="V11" s="96"/>
      <c r="W11" s="96"/>
      <c r="X11" s="96"/>
      <c r="Y11" s="2" t="str">
        <f t="shared" si="0"/>
        <v/>
      </c>
      <c r="Z11" s="3" t="str">
        <f t="shared" si="1"/>
        <v/>
      </c>
      <c r="AA11" s="4" t="str">
        <f>IFERROR(IF(AND(OR(T10="Preventivo", T10="Detectivo"),OR(T11="Preventivo", T11="Detectivo")),(AA10-(+AA10*Y11)),IF(OR(T11="Preventivo", T11="Detectivo"),(AA9-(+AA9*Y11)),IF(T11="Correctivo",AA10,""))),"")</f>
        <v/>
      </c>
      <c r="AB11" s="3" t="str">
        <f t="shared" si="2"/>
        <v/>
      </c>
      <c r="AC11" s="4" t="str">
        <f>IF($I9="Corrupción",IFERROR(IF(AND(T10="Correctivo",T11="Correctivo"),(AC10),IF(T11="Correctivo",(AC9),IF(OR(T11="Preventivo",T11="Detectivo"),AC10,""))),""),IFERROR(IF(AND(T10="Correctivo",T11="Correctivo"),(AC10-(+AC10*Y11)),IF(T11="Correctivo",(AC9-(+AC9*Y11)),IF(OR(T11="Preventivo", T11="Detectivo"),AC10,""))),""))</f>
        <v/>
      </c>
      <c r="AD11" s="12" t="str">
        <f t="shared" si="3"/>
        <v/>
      </c>
      <c r="AE11" s="41"/>
      <c r="AF11" s="92"/>
      <c r="AG11" s="97"/>
      <c r="AH11" s="97"/>
      <c r="AI11" s="98"/>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row>
    <row r="12" spans="1:86" s="24" customFormat="1" ht="29.25" customHeight="1" x14ac:dyDescent="0.25">
      <c r="A12" s="23"/>
      <c r="B12" s="44"/>
      <c r="C12" s="91"/>
      <c r="D12" s="91"/>
      <c r="E12" s="92"/>
      <c r="F12" s="92"/>
      <c r="G12" s="92"/>
      <c r="H12" s="92"/>
      <c r="I12" s="92"/>
      <c r="J12" s="93"/>
      <c r="K12" s="92"/>
      <c r="L12" s="92"/>
      <c r="M12" s="32"/>
      <c r="N12" s="35"/>
      <c r="O12" s="94"/>
      <c r="P12" s="35"/>
      <c r="Q12" s="38"/>
      <c r="R12" s="29">
        <v>4</v>
      </c>
      <c r="S12" s="95"/>
      <c r="T12" s="96"/>
      <c r="U12" s="96"/>
      <c r="V12" s="96"/>
      <c r="W12" s="96"/>
      <c r="X12" s="96"/>
      <c r="Y12" s="2" t="str">
        <f t="shared" si="0"/>
        <v/>
      </c>
      <c r="Z12" s="3" t="str">
        <f t="shared" si="1"/>
        <v/>
      </c>
      <c r="AA12" s="4" t="str">
        <f>IFERROR(IF(AND(OR(T11="Preventivo", T11="Detectivo"),OR(T12="Preventivo", T12="Detectivo")),(AA11-(+AA11*Y12)),IF(OR(T12="Preventivo", T12="Detectivo"),(AA10-(+AA10*Y12)),IF(T12="Correctivo",AA11,""))),"")</f>
        <v/>
      </c>
      <c r="AB12" s="3" t="str">
        <f t="shared" si="2"/>
        <v/>
      </c>
      <c r="AC12" s="4" t="str">
        <f>IF($I9="Corrupción",IFERROR(IF(AND(T11="Correctivo",T12="Correctivo"),(AC11),IF(T12="Correctivo",(AC10),IF(OR(T12="Preventivo",T12="Detectivo"),AC11,""))),""),IFERROR(IF(AND(T11="Correctivo",T12="Correctivo"),(AC11-(+AC11*Y12)),IF(T12="Correctivo",(AC10-(+AC10*Y12)),IF(OR(T12="Preventivo", T12="Detectivo"),AC11,""))),""))</f>
        <v/>
      </c>
      <c r="AD12" s="12" t="str">
        <f t="shared" si="3"/>
        <v/>
      </c>
      <c r="AE12" s="41"/>
      <c r="AF12" s="92"/>
      <c r="AG12" s="97"/>
      <c r="AH12" s="97"/>
      <c r="AI12" s="98"/>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row>
    <row r="13" spans="1:86" s="24" customFormat="1" ht="29.25" customHeight="1" x14ac:dyDescent="0.25">
      <c r="A13" s="23"/>
      <c r="B13" s="44"/>
      <c r="C13" s="91"/>
      <c r="D13" s="91"/>
      <c r="E13" s="92"/>
      <c r="F13" s="92"/>
      <c r="G13" s="92"/>
      <c r="H13" s="92"/>
      <c r="I13" s="92"/>
      <c r="J13" s="93"/>
      <c r="K13" s="92"/>
      <c r="L13" s="92"/>
      <c r="M13" s="32"/>
      <c r="N13" s="35"/>
      <c r="O13" s="94"/>
      <c r="P13" s="35"/>
      <c r="Q13" s="38"/>
      <c r="R13" s="29">
        <v>5</v>
      </c>
      <c r="S13" s="95"/>
      <c r="T13" s="96"/>
      <c r="U13" s="96"/>
      <c r="V13" s="96"/>
      <c r="W13" s="96"/>
      <c r="X13" s="96"/>
      <c r="Y13" s="2" t="str">
        <f t="shared" si="0"/>
        <v/>
      </c>
      <c r="Z13" s="3" t="str">
        <f t="shared" si="1"/>
        <v/>
      </c>
      <c r="AA13" s="4" t="str">
        <f>IFERROR(IF(AND(OR(T12="Preventivo", T12="Detectivo"),OR(T13="Preventivo", T13="Detectivo")),(AA12-(+AA12*Y13)),IF(OR(T13="Preventivo", T13="Detectivo"),(AA11-(+AA11*Y13)),IF(T13="Correctivo",AA12,""))),"")</f>
        <v/>
      </c>
      <c r="AB13" s="3" t="str">
        <f t="shared" si="2"/>
        <v/>
      </c>
      <c r="AC13" s="4" t="str">
        <f>IF($I9="Corrupción",IFERROR(IF(AND(T12="Correctivo",T13="Correctivo"),(AC12),IF(T13="Correctivo",(AC11),IF(OR(T13="Preventivo",T13="Detectivo"),AC12,""))),""),IFERROR(IF(AND(T12="Correctivo",T13="Correctivo"),(AC12-(+AC12*Y13)),IF(T13="Correctivo",(AC11-(+AC11*Y13)),IF(OR(T13="Preventivo", T13="Detectivo"),AC12,""))),""))</f>
        <v/>
      </c>
      <c r="AD13" s="12" t="str">
        <f t="shared" si="3"/>
        <v/>
      </c>
      <c r="AE13" s="41"/>
      <c r="AF13" s="92"/>
      <c r="AG13" s="97"/>
      <c r="AH13" s="97"/>
      <c r="AI13" s="98"/>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row>
    <row r="14" spans="1:86" s="24" customFormat="1" ht="29.25" customHeight="1" thickBot="1" x14ac:dyDescent="0.3">
      <c r="A14" s="23"/>
      <c r="B14" s="45"/>
      <c r="C14" s="99"/>
      <c r="D14" s="99"/>
      <c r="E14" s="100"/>
      <c r="F14" s="100"/>
      <c r="G14" s="100"/>
      <c r="H14" s="100"/>
      <c r="I14" s="100"/>
      <c r="J14" s="101"/>
      <c r="K14" s="100"/>
      <c r="L14" s="100"/>
      <c r="M14" s="33"/>
      <c r="N14" s="36"/>
      <c r="O14" s="102"/>
      <c r="P14" s="36"/>
      <c r="Q14" s="39"/>
      <c r="R14" s="30">
        <v>6</v>
      </c>
      <c r="S14" s="103"/>
      <c r="T14" s="104"/>
      <c r="U14" s="104"/>
      <c r="V14" s="104"/>
      <c r="W14" s="104"/>
      <c r="X14" s="104"/>
      <c r="Y14" s="17" t="str">
        <f t="shared" si="0"/>
        <v/>
      </c>
      <c r="Z14" s="18" t="str">
        <f t="shared" si="1"/>
        <v/>
      </c>
      <c r="AA14" s="19" t="str">
        <f>IFERROR(IF(AND(OR(T12="Preventivo", T12="Detectivo"),OR(T14="Preventivo", T14="Detectivo")),(AA12-(+AA12*Y14)),IF(OR(T14="Preventivo", T14="Detectivo"),(AA11-(+AA11*Y14)),IF(T14="Correctivo",AA12,""))),"")</f>
        <v/>
      </c>
      <c r="AB14" s="18" t="str">
        <f t="shared" si="2"/>
        <v/>
      </c>
      <c r="AC14" s="19" t="str">
        <f>IF($I9="Corrupción",IFERROR(IF(AND(T13="Correctivo",T14="Correctivo"),(AC13),IF(T14="Correctivo",(AC12),IF(OR(T14="Preventivo",T14="Detectivo"),AC13,""))),""),IFERROR(IF(AND(T13="Correctivo",T14="Correctivo"),(AC13-(+AC13*Y14)),IF(T14="Correctivo",(AC12-(+AC12*Y14)),IF(OR(T14="Preventivo", T14="Detectivo"),AC13,""))),""))</f>
        <v/>
      </c>
      <c r="AD14" s="20" t="str">
        <f t="shared" si="3"/>
        <v/>
      </c>
      <c r="AE14" s="42"/>
      <c r="AF14" s="100"/>
      <c r="AG14" s="105"/>
      <c r="AH14" s="105"/>
      <c r="AI14" s="106"/>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row>
    <row r="15" spans="1:86" s="27" customFormat="1" ht="89.25" customHeight="1" x14ac:dyDescent="0.25">
      <c r="A15" s="25"/>
      <c r="B15" s="43">
        <v>5</v>
      </c>
      <c r="C15" s="83" t="s">
        <v>57</v>
      </c>
      <c r="D15" s="83" t="s">
        <v>111</v>
      </c>
      <c r="E15" s="84" t="s">
        <v>18</v>
      </c>
      <c r="F15" s="84" t="s">
        <v>104</v>
      </c>
      <c r="G15" s="84" t="s">
        <v>112</v>
      </c>
      <c r="H15" s="84" t="s">
        <v>113</v>
      </c>
      <c r="I15" s="84" t="s">
        <v>68</v>
      </c>
      <c r="J15" s="85"/>
      <c r="K15" s="84" t="s">
        <v>110</v>
      </c>
      <c r="L15" s="84">
        <v>100</v>
      </c>
      <c r="M15" s="31" t="str">
        <f>IF(L15&lt;=0,"",IF(L15&lt;=2,"Muy Baja",IF(L15&lt;=24,"Baja",IF(L15&lt;=500,"Media",IF(L15&lt;=5000,"Alta","Muy Alta")))))</f>
        <v>Media</v>
      </c>
      <c r="N15" s="34">
        <f>IF(M15="","",IF(M15="Muy Baja",0.2,IF(M15="Baja",0.4,IF(M15="Media",0.6,IF(M15="Alta",0.8,IF(M15="Muy Alta",1,))))))</f>
        <v>0.6</v>
      </c>
      <c r="O15" s="86" t="s">
        <v>35</v>
      </c>
      <c r="P15" s="34">
        <f>IF(O15="","",IF(O15="Leve",0.2,IF(O15="Menor",0.4,IF(O15="Moderado",0.6,IF(O15="Mayor",0.8,IF(O15="Catastrófico",1,))))))</f>
        <v>0.6</v>
      </c>
      <c r="Q15" s="37" t="str">
        <f>IF(OR(AND(M15="Muy Baja",O15="Leve"),AND(M15="Muy Baja",O15="Menor"),AND(M15="Baja",O15="Leve")),"1 - Baja",IF(OR(AND(M15="Muy baja",O15="Moderado"),AND(M15="Baja",O15="Menor"),AND(M15="Baja",O15="Moderado"),AND(M15="Media",O15="Leve"),AND(M15="Media",O15="Menor"),AND(M15="Media",O15="Moderado"),AND(M15="Alta",O15="Leve"),AND(M15="Alta",O15="Menor")),"2 - Moderada",IF(OR(AND(M15="Muy Baja",O15="Mayor"),AND(M15="Baja",O15="Mayor"),AND(M15="Media",O15="Mayor"),AND(M15="Alta",O15="Moderado"),AND(M15="Alta",O15="Mayor"),AND(M15="Muy Alta",O15="Leve"),AND(M15="Muy Alta",O15="Menor"),AND(M15="Muy Alta",O15="Moderado"),AND(M15="Muy Alta",O15="Mayor")),"3 - Alta",IF(OR(AND(M15="Muy Baja",O15="Catastrófico"),AND(M15="Baja",O15="Catastrófico"),AND(M15="Media",O15="Catastrófico"),AND(M15="Alta",O15="Catastrófico"),AND(M15="Muy Alta",O15="Catastrófico")),"4 - Extrema",""))))</f>
        <v>2 - Moderada</v>
      </c>
      <c r="R15" s="28">
        <v>1</v>
      </c>
      <c r="S15" s="87" t="s">
        <v>114</v>
      </c>
      <c r="T15" s="88" t="s">
        <v>77</v>
      </c>
      <c r="U15" s="88" t="s">
        <v>80</v>
      </c>
      <c r="V15" s="88" t="s">
        <v>81</v>
      </c>
      <c r="W15" s="88" t="s">
        <v>83</v>
      </c>
      <c r="X15" s="88" t="s">
        <v>85</v>
      </c>
      <c r="Y15" s="13" t="str">
        <f t="shared" si="0"/>
        <v>30%</v>
      </c>
      <c r="Z15" s="14" t="str">
        <f t="shared" si="1"/>
        <v>Media</v>
      </c>
      <c r="AA15" s="15">
        <f>IFERROR(IF(OR(T15="Preventivo", T15="Detectivo"),(N15-(+N15*Y15)),IF(T15="Correctivo",N15,"")),"")</f>
        <v>0.42</v>
      </c>
      <c r="AB15" s="14" t="str">
        <f t="shared" si="2"/>
        <v>Moderado</v>
      </c>
      <c r="AC15" s="15">
        <f>IF($I15="Corrupción",IFERROR(IF(T15="Correctivo",(P15),IF(OR(T15="Preventivo",T15="Detectivo"),P15,"")),""),IFERROR(IF(T15="Correctivo",(P15-(+P15*Y15)),IF(OR(T15="Preventivo",T15="Detectivo"),P15,"")),""))</f>
        <v>0.6</v>
      </c>
      <c r="AD15" s="16" t="str">
        <f>IF(OR(AND(Z15="Muy Baja",AB15="Leve"),AND(Z15="Muy Baja",AB15="Menor"),AND(Z15="Baja",AB15="Leve")),"1 - Baja",IF(OR(AND(Z15="Muy baja",AB15="Moderado"),AND(Z15="Baja",AB15="Menor"),AND(Z15="Baja",AB15="Moderado"),AND(Z15="Media",AB15="Leve"),AND(Z15="Media",AB15="Menor"),AND(Z15="Media",AB15="Moderado"),AND(Z15="Alta",AB15="Leve"),AND(Z15="Alta",AB15="Menor")),"2 - Moderada",IF(OR(AND(Z15="Muy Baja",AB15="Mayor"),AND(Z15="Baja",AB15="Mayor"),AND(Z15="Media",AB15="Mayor"),AND(Z15="Alta",AB15="Moderado"),AND(Z15="Alta",AB15="Mayor"),AND(Z15="Muy Alta",AB15="Leve"),AND(Z15="Muy Alta",AB15="Menor"),AND(Z15="Muy Alta",AB15="Moderado"),AND(Z15="Muy Alta",AB15="Mayor")),"3 - Alta",IF(OR(AND(Z15="Muy Baja",AB15="Catastrófico"),AND(Z15="Baja",AB15="Catastrófico"),AND(Z15="Media",AB15="Catastrófico"),AND(Z15="Alta",AB15="Catastrófico"),AND(Z15="Muy Alta",AB15="Catastrófico")),"4 - Extrema",""))))</f>
        <v>2 - Moderada</v>
      </c>
      <c r="AE15" s="40" t="str">
        <f>IF(ISBLANK(U15), Q15,LOOKUP(2,1/(AD15:AD20&lt;&gt;""),AD15:AD20))</f>
        <v>2 - Moderada</v>
      </c>
      <c r="AF15" s="84"/>
      <c r="AG15" s="89"/>
      <c r="AH15" s="89"/>
      <c r="AI15" s="90"/>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row>
    <row r="16" spans="1:86" s="24" customFormat="1" ht="102.75" customHeight="1" x14ac:dyDescent="0.25">
      <c r="A16" s="23"/>
      <c r="B16" s="44"/>
      <c r="C16" s="91"/>
      <c r="D16" s="91"/>
      <c r="E16" s="92"/>
      <c r="F16" s="92"/>
      <c r="G16" s="92"/>
      <c r="H16" s="92"/>
      <c r="I16" s="92"/>
      <c r="J16" s="93"/>
      <c r="K16" s="92"/>
      <c r="L16" s="92"/>
      <c r="M16" s="32"/>
      <c r="N16" s="35"/>
      <c r="O16" s="94"/>
      <c r="P16" s="35"/>
      <c r="Q16" s="38"/>
      <c r="R16" s="29">
        <v>2</v>
      </c>
      <c r="S16" s="95" t="s">
        <v>115</v>
      </c>
      <c r="T16" s="96" t="s">
        <v>77</v>
      </c>
      <c r="U16" s="96" t="s">
        <v>80</v>
      </c>
      <c r="V16" s="96" t="s">
        <v>81</v>
      </c>
      <c r="W16" s="96" t="s">
        <v>83</v>
      </c>
      <c r="X16" s="96" t="s">
        <v>85</v>
      </c>
      <c r="Y16" s="2" t="str">
        <f t="shared" si="0"/>
        <v>30%</v>
      </c>
      <c r="Z16" s="3" t="str">
        <f t="shared" si="1"/>
        <v>Baja</v>
      </c>
      <c r="AA16" s="4">
        <f>IFERROR(IF(AND(OR(T15="Preventivo", T15="Detectivo"),OR(T16="Preventivo", T16="Detectivo")),(AA15-(+AA15*Y16)),IF(OR(T16="Preventivo", T16="Detectivo"),(N15-(+N15*Y16)),IF(T16="Correctivo",AA15,""))),"")</f>
        <v>0.29399999999999998</v>
      </c>
      <c r="AB16" s="3" t="str">
        <f t="shared" si="2"/>
        <v>Moderado</v>
      </c>
      <c r="AC16" s="4">
        <f>IF($I15="Corrupción",IFERROR(IF(AND(T15="Correctivo",T16="Correctivo"),(AC15),IF(T16="Correctivo",(P15),IF(OR(T16="Preventivo",T16="Detectivo"),AC15,""))),""),IFERROR(IF(AND(T15="Correctivo",T16="Correctivo"),(AC15-(+AC15*Y16)),IF(T16="Correctivo",(P15-(+P15*Y16)),IF(OR(T16="Preventivo",T16="Detectivo"),AC15,""))),""))</f>
        <v>0.6</v>
      </c>
      <c r="AD16" s="12" t="str">
        <f t="shared" ref="AD16:AD20" si="4">IF(OR(AND(Z16="Muy Baja",AB16="Leve"),AND(Z16="Muy Baja",AB16="Menor"),AND(Z16="Baja",AB16="Leve")),"1 - Baja",IF(OR(AND(Z16="Muy baja",AB16="Moderado"),AND(Z16="Baja",AB16="Menor"),AND(Z16="Baja",AB16="Moderado"),AND(Z16="Media",AB16="Leve"),AND(Z16="Media",AB16="Menor"),AND(Z16="Media",AB16="Moderado"),AND(Z16="Alta",AB16="Leve"),AND(Z16="Alta",AB16="Menor")),"2 - Moderada",IF(OR(AND(Z16="Muy Baja",AB16="Mayor"),AND(Z16="Baja",AB16="Mayor"),AND(Z16="Media",AB16="Mayor"),AND(Z16="Alta",AB16="Moderado"),AND(Z16="Alta",AB16="Mayor"),AND(Z16="Muy Alta",AB16="Leve"),AND(Z16="Muy Alta",AB16="Menor"),AND(Z16="Muy Alta",AB16="Moderado"),AND(Z16="Muy Alta",AB16="Mayor")),"3 - Alta",IF(OR(AND(Z16="Muy Baja",AB16="Catastrófico"),AND(Z16="Baja",AB16="Catastrófico"),AND(Z16="Media",AB16="Catastrófico"),AND(Z16="Alta",AB16="Catastrófico"),AND(Z16="Muy Alta",AB16="Catastrófico")),"4 - Extrema",""))))</f>
        <v>2 - Moderada</v>
      </c>
      <c r="AE16" s="41"/>
      <c r="AF16" s="92"/>
      <c r="AG16" s="97"/>
      <c r="AH16" s="97"/>
      <c r="AI16" s="98"/>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row>
    <row r="17" spans="1:86" s="24" customFormat="1" ht="83.25" customHeight="1" x14ac:dyDescent="0.25">
      <c r="A17" s="23"/>
      <c r="B17" s="44"/>
      <c r="C17" s="91"/>
      <c r="D17" s="91"/>
      <c r="E17" s="92"/>
      <c r="F17" s="92"/>
      <c r="G17" s="92"/>
      <c r="H17" s="92"/>
      <c r="I17" s="92"/>
      <c r="J17" s="93"/>
      <c r="K17" s="92"/>
      <c r="L17" s="92"/>
      <c r="M17" s="32"/>
      <c r="N17" s="35"/>
      <c r="O17" s="94"/>
      <c r="P17" s="35"/>
      <c r="Q17" s="38"/>
      <c r="R17" s="29">
        <v>3</v>
      </c>
      <c r="S17" s="95" t="s">
        <v>116</v>
      </c>
      <c r="T17" s="96" t="s">
        <v>76</v>
      </c>
      <c r="U17" s="96" t="s">
        <v>80</v>
      </c>
      <c r="V17" s="96" t="s">
        <v>81</v>
      </c>
      <c r="W17" s="96" t="s">
        <v>83</v>
      </c>
      <c r="X17" s="96" t="s">
        <v>85</v>
      </c>
      <c r="Y17" s="2" t="str">
        <f t="shared" si="0"/>
        <v>40%</v>
      </c>
      <c r="Z17" s="3" t="str">
        <f t="shared" si="1"/>
        <v>Muy Baja</v>
      </c>
      <c r="AA17" s="4">
        <f>IFERROR(IF(AND(OR(T16="Preventivo", T16="Detectivo"),OR(T17="Preventivo", T17="Detectivo")),(AA16-(+AA16*Y17)),IF(OR(T17="Preventivo", T17="Detectivo"),(AA15-(+AA15*Y17)),IF(T17="Correctivo",AA16,""))),"")</f>
        <v>0.1764</v>
      </c>
      <c r="AB17" s="3" t="str">
        <f t="shared" si="2"/>
        <v>Moderado</v>
      </c>
      <c r="AC17" s="4">
        <f>IF($I15="Corrupción",IFERROR(IF(AND(T16="Correctivo",T17="Correctivo"),(AC16),IF(T17="Correctivo",(AC15),IF(OR(T17="Preventivo",T17="Detectivo"),AC16,""))),""),IFERROR(IF(AND(T16="Correctivo",T17="Correctivo"),(AC16-(+AC16*Y17)),IF(T17="Correctivo",(AC15-(+AC15*Y17)),IF(OR(T17="Preventivo", T17="Detectivo"),AC16,""))),""))</f>
        <v>0.6</v>
      </c>
      <c r="AD17" s="12" t="str">
        <f t="shared" si="4"/>
        <v>2 - Moderada</v>
      </c>
      <c r="AE17" s="41"/>
      <c r="AF17" s="92"/>
      <c r="AG17" s="97"/>
      <c r="AH17" s="97"/>
      <c r="AI17" s="98"/>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row>
    <row r="18" spans="1:86" s="24" customFormat="1" ht="91.5" customHeight="1" x14ac:dyDescent="0.25">
      <c r="A18" s="23"/>
      <c r="B18" s="44"/>
      <c r="C18" s="91"/>
      <c r="D18" s="91"/>
      <c r="E18" s="92"/>
      <c r="F18" s="92"/>
      <c r="G18" s="92"/>
      <c r="H18" s="92"/>
      <c r="I18" s="92"/>
      <c r="J18" s="93"/>
      <c r="K18" s="92"/>
      <c r="L18" s="92"/>
      <c r="M18" s="32"/>
      <c r="N18" s="35"/>
      <c r="O18" s="94"/>
      <c r="P18" s="35"/>
      <c r="Q18" s="38"/>
      <c r="R18" s="29">
        <v>4</v>
      </c>
      <c r="S18" s="95" t="s">
        <v>117</v>
      </c>
      <c r="T18" s="96" t="s">
        <v>76</v>
      </c>
      <c r="U18" s="96" t="s">
        <v>80</v>
      </c>
      <c r="V18" s="96" t="s">
        <v>81</v>
      </c>
      <c r="W18" s="96" t="s">
        <v>83</v>
      </c>
      <c r="X18" s="96" t="s">
        <v>85</v>
      </c>
      <c r="Y18" s="2" t="str">
        <f t="shared" si="0"/>
        <v>40%</v>
      </c>
      <c r="Z18" s="3" t="str">
        <f t="shared" si="1"/>
        <v>Muy Baja</v>
      </c>
      <c r="AA18" s="4">
        <f>IFERROR(IF(AND(OR(T17="Preventivo", T17="Detectivo"),OR(T18="Preventivo", T18="Detectivo")),(AA17-(+AA17*Y18)),IF(OR(T18="Preventivo", T18="Detectivo"),(AA16-(+AA16*Y18)),IF(T18="Correctivo",AA17,""))),"")</f>
        <v>0.10584</v>
      </c>
      <c r="AB18" s="3" t="str">
        <f t="shared" si="2"/>
        <v>Moderado</v>
      </c>
      <c r="AC18" s="4">
        <f>IF($I15="Corrupción",IFERROR(IF(AND(T17="Correctivo",T18="Correctivo"),(AC17),IF(T18="Correctivo",(AC16),IF(OR(T18="Preventivo",T18="Detectivo"),AC17,""))),""),IFERROR(IF(AND(T17="Correctivo",T18="Correctivo"),(AC17-(+AC17*Y18)),IF(T18="Correctivo",(AC16-(+AC16*Y18)),IF(OR(T18="Preventivo", T18="Detectivo"),AC17,""))),""))</f>
        <v>0.6</v>
      </c>
      <c r="AD18" s="12" t="str">
        <f t="shared" si="4"/>
        <v>2 - Moderada</v>
      </c>
      <c r="AE18" s="41"/>
      <c r="AF18" s="92"/>
      <c r="AG18" s="97"/>
      <c r="AH18" s="97"/>
      <c r="AI18" s="98"/>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row>
    <row r="19" spans="1:86" s="24" customFormat="1" ht="115.5" customHeight="1" x14ac:dyDescent="0.25">
      <c r="A19" s="23"/>
      <c r="B19" s="44"/>
      <c r="C19" s="91"/>
      <c r="D19" s="91"/>
      <c r="E19" s="92"/>
      <c r="F19" s="92"/>
      <c r="G19" s="92"/>
      <c r="H19" s="92"/>
      <c r="I19" s="92"/>
      <c r="J19" s="93"/>
      <c r="K19" s="92"/>
      <c r="L19" s="92"/>
      <c r="M19" s="32"/>
      <c r="N19" s="35"/>
      <c r="O19" s="94"/>
      <c r="P19" s="35"/>
      <c r="Q19" s="38"/>
      <c r="R19" s="29">
        <v>5</v>
      </c>
      <c r="S19" s="95" t="s">
        <v>118</v>
      </c>
      <c r="T19" s="96" t="s">
        <v>76</v>
      </c>
      <c r="U19" s="96" t="s">
        <v>80</v>
      </c>
      <c r="V19" s="96" t="s">
        <v>81</v>
      </c>
      <c r="W19" s="96" t="s">
        <v>83</v>
      </c>
      <c r="X19" s="96" t="s">
        <v>85</v>
      </c>
      <c r="Y19" s="2" t="str">
        <f t="shared" si="0"/>
        <v>40%</v>
      </c>
      <c r="Z19" s="3" t="str">
        <f t="shared" si="1"/>
        <v>Muy Baja</v>
      </c>
      <c r="AA19" s="4">
        <f>IFERROR(IF(AND(OR(T18="Preventivo", T18="Detectivo"),OR(T19="Preventivo", T19="Detectivo")),(AA18-(+AA18*Y19)),IF(OR(T19="Preventivo", T19="Detectivo"),(AA17-(+AA17*Y19)),IF(T19="Correctivo",AA18,""))),"")</f>
        <v>6.3504000000000005E-2</v>
      </c>
      <c r="AB19" s="3" t="str">
        <f t="shared" si="2"/>
        <v>Moderado</v>
      </c>
      <c r="AC19" s="4">
        <f>IF($I15="Corrupción",IFERROR(IF(AND(T18="Correctivo",T19="Correctivo"),(AC18),IF(T19="Correctivo",(AC17),IF(OR(T19="Preventivo",T19="Detectivo"),AC18,""))),""),IFERROR(IF(AND(T18="Correctivo",T19="Correctivo"),(AC18-(+AC18*Y19)),IF(T19="Correctivo",(AC17-(+AC17*Y19)),IF(OR(T19="Preventivo", T19="Detectivo"),AC18,""))),""))</f>
        <v>0.6</v>
      </c>
      <c r="AD19" s="12" t="str">
        <f t="shared" si="4"/>
        <v>2 - Moderada</v>
      </c>
      <c r="AE19" s="41"/>
      <c r="AF19" s="92"/>
      <c r="AG19" s="97"/>
      <c r="AH19" s="97"/>
      <c r="AI19" s="98"/>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row>
    <row r="20" spans="1:86" s="24" customFormat="1" ht="86.25" customHeight="1" thickBot="1" x14ac:dyDescent="0.3">
      <c r="A20" s="23"/>
      <c r="B20" s="45"/>
      <c r="C20" s="99"/>
      <c r="D20" s="99"/>
      <c r="E20" s="100"/>
      <c r="F20" s="100"/>
      <c r="G20" s="100"/>
      <c r="H20" s="100"/>
      <c r="I20" s="100"/>
      <c r="J20" s="101"/>
      <c r="K20" s="100"/>
      <c r="L20" s="100"/>
      <c r="M20" s="33"/>
      <c r="N20" s="36"/>
      <c r="O20" s="102"/>
      <c r="P20" s="36"/>
      <c r="Q20" s="39"/>
      <c r="R20" s="30">
        <v>6</v>
      </c>
      <c r="S20" s="103"/>
      <c r="T20" s="104"/>
      <c r="U20" s="104"/>
      <c r="V20" s="104"/>
      <c r="W20" s="104"/>
      <c r="X20" s="104"/>
      <c r="Y20" s="17" t="str">
        <f t="shared" si="0"/>
        <v/>
      </c>
      <c r="Z20" s="18" t="str">
        <f t="shared" si="1"/>
        <v/>
      </c>
      <c r="AA20" s="19" t="str">
        <f>IFERROR(IF(AND(OR(T18="Preventivo", T18="Detectivo"),OR(T20="Preventivo", T20="Detectivo")),(AA18-(+AA18*Y20)),IF(OR(T20="Preventivo", T20="Detectivo"),(AA17-(+AA17*Y20)),IF(T20="Correctivo",AA18,""))),"")</f>
        <v/>
      </c>
      <c r="AB20" s="18" t="str">
        <f t="shared" si="2"/>
        <v/>
      </c>
      <c r="AC20" s="19" t="str">
        <f>IF($I15="Corrupción",IFERROR(IF(AND(T19="Correctivo",T20="Correctivo"),(AC19),IF(T20="Correctivo",(AC18),IF(OR(T20="Preventivo",T20="Detectivo"),AC19,""))),""),IFERROR(IF(AND(T19="Correctivo",T20="Correctivo"),(AC19-(+AC19*Y20)),IF(T20="Correctivo",(AC18-(+AC18*Y20)),IF(OR(T20="Preventivo", T20="Detectivo"),AC19,""))),""))</f>
        <v/>
      </c>
      <c r="AD20" s="20" t="str">
        <f t="shared" si="4"/>
        <v/>
      </c>
      <c r="AE20" s="42"/>
      <c r="AF20" s="100"/>
      <c r="AG20" s="105"/>
      <c r="AH20" s="105"/>
      <c r="AI20" s="106"/>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row>
    <row r="21" spans="1:86" s="27" customFormat="1" ht="111.75" customHeight="1" thickBot="1" x14ac:dyDescent="0.3">
      <c r="A21" s="25"/>
      <c r="B21" s="43">
        <v>4</v>
      </c>
      <c r="C21" s="83" t="s">
        <v>59</v>
      </c>
      <c r="D21" s="83" t="s">
        <v>121</v>
      </c>
      <c r="E21" s="84" t="s">
        <v>19</v>
      </c>
      <c r="F21" s="84" t="s">
        <v>120</v>
      </c>
      <c r="G21" s="84" t="s">
        <v>122</v>
      </c>
      <c r="H21" s="84" t="s">
        <v>123</v>
      </c>
      <c r="I21" s="84" t="s">
        <v>68</v>
      </c>
      <c r="J21" s="85"/>
      <c r="K21" s="84" t="s">
        <v>119</v>
      </c>
      <c r="L21" s="84">
        <v>1</v>
      </c>
      <c r="M21" s="31" t="str">
        <f>IF(L21&lt;=0,"",IF(L21&lt;=2,"Muy Baja",IF(L21&lt;=24,"Baja",IF(L21&lt;=500,"Media",IF(L21&lt;=5000,"Alta","Muy Alta")))))</f>
        <v>Muy Baja</v>
      </c>
      <c r="N21" s="34">
        <f>IF(M21="","",IF(M21="Muy Baja",0.2,IF(M21="Baja",0.4,IF(M21="Media",0.6,IF(M21="Alta",0.8,IF(M21="Muy Alta",1,))))))</f>
        <v>0.2</v>
      </c>
      <c r="O21" s="86" t="s">
        <v>34</v>
      </c>
      <c r="P21" s="34">
        <f>IF(O21="","",IF(O21="Leve",0.2,IF(O21="Menor",0.4,IF(O21="Moderado",0.6,IF(O21="Mayor",0.8,IF(O21="Catastrófico",1,))))))</f>
        <v>0.8</v>
      </c>
      <c r="Q21" s="37" t="str">
        <f>IF(OR(AND(M21="Muy Baja",O21="Leve"),AND(M21="Muy Baja",O21="Menor"),AND(M21="Baja",O21="Leve")),"1 - Baja",IF(OR(AND(M21="Muy baja",O21="Moderado"),AND(M21="Baja",O21="Menor"),AND(M21="Baja",O21="Moderado"),AND(M21="Media",O21="Leve"),AND(M21="Media",O21="Menor"),AND(M21="Media",O21="Moderado"),AND(M21="Alta",O21="Leve"),AND(M21="Alta",O21="Menor")),"2 - Moderada",IF(OR(AND(M21="Muy Baja",O21="Mayor"),AND(M21="Baja",O21="Mayor"),AND(M21="Media",O21="Mayor"),AND(M21="Alta",O21="Moderado"),AND(M21="Alta",O21="Mayor"),AND(M21="Muy Alta",O21="Leve"),AND(M21="Muy Alta",O21="Menor"),AND(M21="Muy Alta",O21="Moderado"),AND(M21="Muy Alta",O21="Mayor")),"3 - Alta",IF(OR(AND(M21="Muy Baja",O21="Catastrófico"),AND(M21="Baja",O21="Catastrófico"),AND(M21="Media",O21="Catastrófico"),AND(M21="Alta",O21="Catastrófico"),AND(M21="Muy Alta",O21="Catastrófico")),"4 - Extrema",""))))</f>
        <v>3 - Alta</v>
      </c>
      <c r="R21" s="28">
        <v>1</v>
      </c>
      <c r="S21" s="87" t="s">
        <v>124</v>
      </c>
      <c r="T21" s="88" t="s">
        <v>76</v>
      </c>
      <c r="U21" s="88" t="s">
        <v>80</v>
      </c>
      <c r="V21" s="88" t="s">
        <v>82</v>
      </c>
      <c r="W21" s="88" t="s">
        <v>83</v>
      </c>
      <c r="X21" s="88" t="s">
        <v>85</v>
      </c>
      <c r="Y21" s="13" t="str">
        <f t="shared" ref="Y21:Y44" si="5">IF(AND(T21="Preventivo",U21="Automático"),"50%",IF(AND(T21="Preventivo",U21="Manual"),"40%",IF(AND(T21="Detectivo",U21="Automático"),"40%",IF(AND(T21="Detectivo",U21="Manual"),"30%",IF(AND(T21="Correctivo",U21="Automático"),"35%",IF(AND(T21="Correctivo",U21="Manual"),"25%",""))))))</f>
        <v>40%</v>
      </c>
      <c r="Z21" s="14" t="str">
        <f t="shared" ref="Z21:Z44" si="6">IFERROR(IF(AA21="","",IF(AA21&lt;=0.2,"Muy Baja",IF(AA21&lt;=0.4,"Baja",IF(AA21&lt;=0.6,"Media",IF(AA21&lt;=0.8,"Alta","Muy Alta"))))),"")</f>
        <v>Muy Baja</v>
      </c>
      <c r="AA21" s="15">
        <f>IFERROR(IF(OR(T21="Preventivo", T21="Detectivo"),(N21-(+N21*Y21)),IF(T21="Correctivo",N21,"")),"")</f>
        <v>0.12</v>
      </c>
      <c r="AB21" s="14" t="str">
        <f t="shared" ref="AB21:AB44" si="7">IFERROR(IF(AC21="","",IF(AC21&lt;=0.2,"Leve",IF(AC21&lt;=0.4,"Menor",IF(AC21&lt;=0.6,"Moderado",IF(AC21&lt;=0.8,"Mayor","Catastrófico"))))),"")</f>
        <v>Mayor</v>
      </c>
      <c r="AC21" s="15">
        <f>IF($I21="Corrupción",IFERROR(IF(T21="Correctivo",(P21),IF(OR(T21="Preventivo",T21="Detectivo"),P21,"")),""),IFERROR(IF(T21="Correctivo",(P21-(+P21*Y21)),IF(OR(T21="Preventivo",T21="Detectivo"),P21,"")),""))</f>
        <v>0.8</v>
      </c>
      <c r="AD21" s="16" t="str">
        <f>IF(OR(AND(Z21="Muy Baja",AB21="Leve"),AND(Z21="Muy Baja",AB21="Menor"),AND(Z21="Baja",AB21="Leve")),"1 - Baja",IF(OR(AND(Z21="Muy baja",AB21="Moderado"),AND(Z21="Baja",AB21="Menor"),AND(Z21="Baja",AB21="Moderado"),AND(Z21="Media",AB21="Leve"),AND(Z21="Media",AB21="Menor"),AND(Z21="Media",AB21="Moderado"),AND(Z21="Alta",AB21="Leve"),AND(Z21="Alta",AB21="Menor")),"2 - Moderada",IF(OR(AND(Z21="Muy Baja",AB21="Mayor"),AND(Z21="Baja",AB21="Mayor"),AND(Z21="Media",AB21="Mayor"),AND(Z21="Alta",AB21="Moderado"),AND(Z21="Alta",AB21="Mayor"),AND(Z21="Muy Alta",AB21="Leve"),AND(Z21="Muy Alta",AB21="Menor"),AND(Z21="Muy Alta",AB21="Moderado"),AND(Z21="Muy Alta",AB21="Mayor")),"3 - Alta",IF(OR(AND(Z21="Muy Baja",AB21="Catastrófico"),AND(Z21="Baja",AB21="Catastrófico"),AND(Z21="Media",AB21="Catastrófico"),AND(Z21="Alta",AB21="Catastrófico"),AND(Z21="Muy Alta",AB21="Catastrófico")),"4 - Extrema",""))))</f>
        <v>3 - Alta</v>
      </c>
      <c r="AE21" s="40" t="str">
        <f>IF(ISBLANK(U21), Q21,LOOKUP(2,1/(AD21:AD26&lt;&gt;""),AD21:AD26))</f>
        <v>3 - Alta</v>
      </c>
      <c r="AF21" s="84" t="s">
        <v>89</v>
      </c>
      <c r="AG21" s="89" t="s">
        <v>125</v>
      </c>
      <c r="AH21" s="89" t="s">
        <v>119</v>
      </c>
      <c r="AI21" s="90">
        <v>44949</v>
      </c>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row>
    <row r="22" spans="1:86" s="24" customFormat="1" ht="112.5" customHeight="1" x14ac:dyDescent="0.25">
      <c r="A22" s="23"/>
      <c r="B22" s="44"/>
      <c r="C22" s="91"/>
      <c r="D22" s="91"/>
      <c r="E22" s="92"/>
      <c r="F22" s="92"/>
      <c r="G22" s="92"/>
      <c r="H22" s="92"/>
      <c r="I22" s="92"/>
      <c r="J22" s="93"/>
      <c r="K22" s="92"/>
      <c r="L22" s="92"/>
      <c r="M22" s="32"/>
      <c r="N22" s="35"/>
      <c r="O22" s="94"/>
      <c r="P22" s="35"/>
      <c r="Q22" s="38"/>
      <c r="R22" s="29">
        <v>2</v>
      </c>
      <c r="S22" s="95" t="s">
        <v>126</v>
      </c>
      <c r="T22" s="96" t="s">
        <v>76</v>
      </c>
      <c r="U22" s="96" t="s">
        <v>80</v>
      </c>
      <c r="V22" s="96" t="s">
        <v>82</v>
      </c>
      <c r="W22" s="96" t="s">
        <v>83</v>
      </c>
      <c r="X22" s="96" t="s">
        <v>85</v>
      </c>
      <c r="Y22" s="2" t="str">
        <f t="shared" si="5"/>
        <v>40%</v>
      </c>
      <c r="Z22" s="3" t="str">
        <f t="shared" si="6"/>
        <v>Muy Baja</v>
      </c>
      <c r="AA22" s="4">
        <f>IFERROR(IF(AND(OR(T21="Preventivo", T21="Detectivo"),OR(T22="Preventivo", T22="Detectivo")),(AA21-(+AA21*Y22)),IF(OR(T22="Preventivo", T22="Detectivo"),(N21-(+N21*Y22)),IF(T22="Correctivo",AA21,""))),"")</f>
        <v>7.1999999999999995E-2</v>
      </c>
      <c r="AB22" s="3" t="str">
        <f t="shared" si="7"/>
        <v>Mayor</v>
      </c>
      <c r="AC22" s="4">
        <f>IF($I21="Corrupción",IFERROR(IF(AND(T21="Correctivo",T22="Correctivo"),(AC21),IF(T22="Correctivo",(P21),IF(OR(T22="Preventivo",T22="Detectivo"),AC21,""))),""),IFERROR(IF(AND(T21="Correctivo",T22="Correctivo"),(AC21-(+AC21*Y22)),IF(T22="Correctivo",(P21-(+P21*Y22)),IF(OR(T22="Preventivo",T22="Detectivo"),AC21,""))),""))</f>
        <v>0.8</v>
      </c>
      <c r="AD22" s="12" t="str">
        <f t="shared" ref="AD22:AD26" si="8">IF(OR(AND(Z22="Muy Baja",AB22="Leve"),AND(Z22="Muy Baja",AB22="Menor"),AND(Z22="Baja",AB22="Leve")),"1 - Baja",IF(OR(AND(Z22="Muy baja",AB22="Moderado"),AND(Z22="Baja",AB22="Menor"),AND(Z22="Baja",AB22="Moderado"),AND(Z22="Media",AB22="Leve"),AND(Z22="Media",AB22="Menor"),AND(Z22="Media",AB22="Moderado"),AND(Z22="Alta",AB22="Leve"),AND(Z22="Alta",AB22="Menor")),"2 - Moderada",IF(OR(AND(Z22="Muy Baja",AB22="Mayor"),AND(Z22="Baja",AB22="Mayor"),AND(Z22="Media",AB22="Mayor"),AND(Z22="Alta",AB22="Moderado"),AND(Z22="Alta",AB22="Mayor"),AND(Z22="Muy Alta",AB22="Leve"),AND(Z22="Muy Alta",AB22="Menor"),AND(Z22="Muy Alta",AB22="Moderado"),AND(Z22="Muy Alta",AB22="Mayor")),"3 - Alta",IF(OR(AND(Z22="Muy Baja",AB22="Catastrófico"),AND(Z22="Baja",AB22="Catastrófico"),AND(Z22="Media",AB22="Catastrófico"),AND(Z22="Alta",AB22="Catastrófico"),AND(Z22="Muy Alta",AB22="Catastrófico")),"4 - Extrema",""))))</f>
        <v>3 - Alta</v>
      </c>
      <c r="AE22" s="41"/>
      <c r="AF22" s="92"/>
      <c r="AG22" s="97" t="s">
        <v>127</v>
      </c>
      <c r="AH22" s="89" t="s">
        <v>119</v>
      </c>
      <c r="AI22" s="90">
        <v>44949</v>
      </c>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row>
    <row r="23" spans="1:86" s="24" customFormat="1" ht="71.25" customHeight="1" x14ac:dyDescent="0.25">
      <c r="A23" s="23"/>
      <c r="B23" s="44"/>
      <c r="C23" s="91"/>
      <c r="D23" s="91"/>
      <c r="E23" s="92"/>
      <c r="F23" s="92"/>
      <c r="G23" s="92"/>
      <c r="H23" s="92"/>
      <c r="I23" s="92"/>
      <c r="J23" s="93"/>
      <c r="K23" s="92"/>
      <c r="L23" s="92"/>
      <c r="M23" s="32"/>
      <c r="N23" s="35"/>
      <c r="O23" s="94"/>
      <c r="P23" s="35"/>
      <c r="Q23" s="38"/>
      <c r="R23" s="29">
        <v>3</v>
      </c>
      <c r="S23" s="95"/>
      <c r="T23" s="96"/>
      <c r="U23" s="96"/>
      <c r="V23" s="96"/>
      <c r="W23" s="96"/>
      <c r="X23" s="96"/>
      <c r="Y23" s="2" t="str">
        <f t="shared" si="5"/>
        <v/>
      </c>
      <c r="Z23" s="3" t="str">
        <f t="shared" si="6"/>
        <v/>
      </c>
      <c r="AA23" s="4" t="str">
        <f>IFERROR(IF(AND(OR(T22="Preventivo", T22="Detectivo"),OR(T23="Preventivo", T23="Detectivo")),(AA22-(+AA22*Y23)),IF(OR(T23="Preventivo", T23="Detectivo"),(AA21-(+AA21*Y23)),IF(T23="Correctivo",AA22,""))),"")</f>
        <v/>
      </c>
      <c r="AB23" s="3" t="str">
        <f t="shared" si="7"/>
        <v/>
      </c>
      <c r="AC23" s="4" t="str">
        <f>IF($I21="Corrupción",IFERROR(IF(AND(T22="Correctivo",T23="Correctivo"),(AC22),IF(T23="Correctivo",(AC21),IF(OR(T23="Preventivo",T23="Detectivo"),AC22,""))),""),IFERROR(IF(AND(T22="Correctivo",T23="Correctivo"),(AC22-(+AC22*Y23)),IF(T23="Correctivo",(AC21-(+AC21*Y23)),IF(OR(T23="Preventivo", T23="Detectivo"),AC22,""))),""))</f>
        <v/>
      </c>
      <c r="AD23" s="12" t="str">
        <f t="shared" si="8"/>
        <v/>
      </c>
      <c r="AE23" s="41"/>
      <c r="AF23" s="92"/>
      <c r="AG23" s="97"/>
      <c r="AH23" s="97"/>
      <c r="AI23" s="98"/>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row>
    <row r="24" spans="1:86" s="24" customFormat="1" ht="29.25" customHeight="1" x14ac:dyDescent="0.25">
      <c r="A24" s="23"/>
      <c r="B24" s="44"/>
      <c r="C24" s="91"/>
      <c r="D24" s="91"/>
      <c r="E24" s="92"/>
      <c r="F24" s="92"/>
      <c r="G24" s="92"/>
      <c r="H24" s="92"/>
      <c r="I24" s="92"/>
      <c r="J24" s="93"/>
      <c r="K24" s="92"/>
      <c r="L24" s="92"/>
      <c r="M24" s="32"/>
      <c r="N24" s="35"/>
      <c r="O24" s="94"/>
      <c r="P24" s="35"/>
      <c r="Q24" s="38"/>
      <c r="R24" s="29">
        <v>4</v>
      </c>
      <c r="S24" s="95"/>
      <c r="T24" s="96"/>
      <c r="U24" s="96"/>
      <c r="V24" s="96"/>
      <c r="W24" s="96"/>
      <c r="X24" s="96"/>
      <c r="Y24" s="2" t="str">
        <f t="shared" si="5"/>
        <v/>
      </c>
      <c r="Z24" s="3" t="str">
        <f t="shared" si="6"/>
        <v/>
      </c>
      <c r="AA24" s="4" t="str">
        <f>IFERROR(IF(AND(OR(T23="Preventivo", T23="Detectivo"),OR(T24="Preventivo", T24="Detectivo")),(AA23-(+AA23*Y24)),IF(OR(T24="Preventivo", T24="Detectivo"),(AA22-(+AA22*Y24)),IF(T24="Correctivo",AA23,""))),"")</f>
        <v/>
      </c>
      <c r="AB24" s="3" t="str">
        <f t="shared" si="7"/>
        <v/>
      </c>
      <c r="AC24" s="4" t="str">
        <f>IF($I21="Corrupción",IFERROR(IF(AND(T23="Correctivo",T24="Correctivo"),(AC23),IF(T24="Correctivo",(AC22),IF(OR(T24="Preventivo",T24="Detectivo"),AC23,""))),""),IFERROR(IF(AND(T23="Correctivo",T24="Correctivo"),(AC23-(+AC23*Y24)),IF(T24="Correctivo",(AC22-(+AC22*Y24)),IF(OR(T24="Preventivo", T24="Detectivo"),AC23,""))),""))</f>
        <v/>
      </c>
      <c r="AD24" s="12" t="str">
        <f t="shared" si="8"/>
        <v/>
      </c>
      <c r="AE24" s="41"/>
      <c r="AF24" s="92"/>
      <c r="AG24" s="97"/>
      <c r="AH24" s="97"/>
      <c r="AI24" s="98"/>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row>
    <row r="25" spans="1:86" s="24" customFormat="1" ht="29.25" customHeight="1" x14ac:dyDescent="0.25">
      <c r="A25" s="23"/>
      <c r="B25" s="44"/>
      <c r="C25" s="91"/>
      <c r="D25" s="91"/>
      <c r="E25" s="92"/>
      <c r="F25" s="92"/>
      <c r="G25" s="92"/>
      <c r="H25" s="92"/>
      <c r="I25" s="92"/>
      <c r="J25" s="93"/>
      <c r="K25" s="92"/>
      <c r="L25" s="92"/>
      <c r="M25" s="32"/>
      <c r="N25" s="35"/>
      <c r="O25" s="94"/>
      <c r="P25" s="35"/>
      <c r="Q25" s="38"/>
      <c r="R25" s="29">
        <v>5</v>
      </c>
      <c r="S25" s="95"/>
      <c r="T25" s="96"/>
      <c r="U25" s="96"/>
      <c r="V25" s="96"/>
      <c r="W25" s="96"/>
      <c r="X25" s="96"/>
      <c r="Y25" s="2" t="str">
        <f t="shared" si="5"/>
        <v/>
      </c>
      <c r="Z25" s="3" t="str">
        <f t="shared" si="6"/>
        <v/>
      </c>
      <c r="AA25" s="4" t="str">
        <f>IFERROR(IF(AND(OR(T24="Preventivo", T24="Detectivo"),OR(T25="Preventivo", T25="Detectivo")),(AA24-(+AA24*Y25)),IF(OR(T25="Preventivo", T25="Detectivo"),(AA23-(+AA23*Y25)),IF(T25="Correctivo",AA24,""))),"")</f>
        <v/>
      </c>
      <c r="AB25" s="3" t="str">
        <f t="shared" si="7"/>
        <v/>
      </c>
      <c r="AC25" s="4" t="str">
        <f>IF($I21="Corrupción",IFERROR(IF(AND(T24="Correctivo",T25="Correctivo"),(AC24),IF(T25="Correctivo",(AC23),IF(OR(T25="Preventivo",T25="Detectivo"),AC24,""))),""),IFERROR(IF(AND(T24="Correctivo",T25="Correctivo"),(AC24-(+AC24*Y25)),IF(T25="Correctivo",(AC23-(+AC23*Y25)),IF(OR(T25="Preventivo", T25="Detectivo"),AC24,""))),""))</f>
        <v/>
      </c>
      <c r="AD25" s="12" t="str">
        <f t="shared" si="8"/>
        <v/>
      </c>
      <c r="AE25" s="41"/>
      <c r="AF25" s="92"/>
      <c r="AG25" s="97"/>
      <c r="AH25" s="97"/>
      <c r="AI25" s="98"/>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row>
    <row r="26" spans="1:86" s="24" customFormat="1" ht="29.25" customHeight="1" thickBot="1" x14ac:dyDescent="0.3">
      <c r="A26" s="23"/>
      <c r="B26" s="45"/>
      <c r="C26" s="99"/>
      <c r="D26" s="99"/>
      <c r="E26" s="100"/>
      <c r="F26" s="100"/>
      <c r="G26" s="100"/>
      <c r="H26" s="100"/>
      <c r="I26" s="100"/>
      <c r="J26" s="101"/>
      <c r="K26" s="100"/>
      <c r="L26" s="100"/>
      <c r="M26" s="33"/>
      <c r="N26" s="36"/>
      <c r="O26" s="102"/>
      <c r="P26" s="36"/>
      <c r="Q26" s="39"/>
      <c r="R26" s="30">
        <v>6</v>
      </c>
      <c r="S26" s="103"/>
      <c r="T26" s="104"/>
      <c r="U26" s="104"/>
      <c r="V26" s="104"/>
      <c r="W26" s="104"/>
      <c r="X26" s="104"/>
      <c r="Y26" s="17" t="str">
        <f t="shared" si="5"/>
        <v/>
      </c>
      <c r="Z26" s="18" t="str">
        <f t="shared" si="6"/>
        <v/>
      </c>
      <c r="AA26" s="19" t="str">
        <f>IFERROR(IF(AND(OR(T24="Preventivo", T24="Detectivo"),OR(T26="Preventivo", T26="Detectivo")),(AA24-(+AA24*Y26)),IF(OR(T26="Preventivo", T26="Detectivo"),(AA23-(+AA23*Y26)),IF(T26="Correctivo",AA24,""))),"")</f>
        <v/>
      </c>
      <c r="AB26" s="18" t="str">
        <f t="shared" si="7"/>
        <v/>
      </c>
      <c r="AC26" s="19" t="str">
        <f>IF($I21="Corrupción",IFERROR(IF(AND(T25="Correctivo",T26="Correctivo"),(AC25),IF(T26="Correctivo",(AC24),IF(OR(T26="Preventivo",T26="Detectivo"),AC25,""))),""),IFERROR(IF(AND(T25="Correctivo",T26="Correctivo"),(AC25-(+AC25*Y26)),IF(T26="Correctivo",(AC24-(+AC24*Y26)),IF(OR(T26="Preventivo", T26="Detectivo"),AC25,""))),""))</f>
        <v/>
      </c>
      <c r="AD26" s="20" t="str">
        <f t="shared" si="8"/>
        <v/>
      </c>
      <c r="AE26" s="42"/>
      <c r="AF26" s="100"/>
      <c r="AG26" s="105"/>
      <c r="AH26" s="105"/>
      <c r="AI26" s="106"/>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row>
    <row r="27" spans="1:86" s="27" customFormat="1" ht="126" customHeight="1" thickBot="1" x14ac:dyDescent="0.3">
      <c r="A27" s="25"/>
      <c r="B27" s="43">
        <v>3</v>
      </c>
      <c r="C27" s="83" t="s">
        <v>56</v>
      </c>
      <c r="D27" s="83" t="s">
        <v>131</v>
      </c>
      <c r="E27" s="84" t="s">
        <v>19</v>
      </c>
      <c r="F27" s="84" t="s">
        <v>132</v>
      </c>
      <c r="G27" s="84" t="s">
        <v>133</v>
      </c>
      <c r="H27" s="84" t="s">
        <v>123</v>
      </c>
      <c r="I27" s="84" t="s">
        <v>68</v>
      </c>
      <c r="J27" s="85"/>
      <c r="K27" s="84" t="s">
        <v>128</v>
      </c>
      <c r="L27" s="84">
        <v>240</v>
      </c>
      <c r="M27" s="31" t="str">
        <f>IF(L27&lt;=0,"",IF(L27&lt;=2,"Muy Baja",IF(L27&lt;=24,"Baja",IF(L27&lt;=500,"Media",IF(L27&lt;=5000,"Alta","Muy Alta")))))</f>
        <v>Media</v>
      </c>
      <c r="N27" s="34">
        <f>IF(M27="","",IF(M27="Muy Baja",0.2,IF(M27="Baja",0.4,IF(M27="Media",0.6,IF(M27="Alta",0.8,IF(M27="Muy Alta",1,))))))</f>
        <v>0.6</v>
      </c>
      <c r="O27" s="86" t="s">
        <v>35</v>
      </c>
      <c r="P27" s="34">
        <f>IF(O27="","",IF(O27="Leve",0.2,IF(O27="Menor",0.4,IF(O27="Moderado",0.6,IF(O27="Mayor",0.8,IF(O27="Catastrófico",1,))))))</f>
        <v>0.6</v>
      </c>
      <c r="Q27" s="37" t="str">
        <f>IF(OR(AND(M27="Muy Baja",O27="Leve"),AND(M27="Muy Baja",O27="Menor"),AND(M27="Baja",O27="Leve")),"1 - Baja",IF(OR(AND(M27="Muy baja",O27="Moderado"),AND(M27="Baja",O27="Menor"),AND(M27="Baja",O27="Moderado"),AND(M27="Media",O27="Leve"),AND(M27="Media",O27="Menor"),AND(M27="Media",O27="Moderado"),AND(M27="Alta",O27="Leve"),AND(M27="Alta",O27="Menor")),"2 - Moderada",IF(OR(AND(M27="Muy Baja",O27="Mayor"),AND(M27="Baja",O27="Mayor"),AND(M27="Media",O27="Mayor"),AND(M27="Alta",O27="Moderado"),AND(M27="Alta",O27="Mayor"),AND(M27="Muy Alta",O27="Leve"),AND(M27="Muy Alta",O27="Menor"),AND(M27="Muy Alta",O27="Moderado"),AND(M27="Muy Alta",O27="Mayor")),"3 - Alta",IF(OR(AND(M27="Muy Baja",O27="Catastrófico"),AND(M27="Baja",O27="Catastrófico"),AND(M27="Media",O27="Catastrófico"),AND(M27="Alta",O27="Catastrófico"),AND(M27="Muy Alta",O27="Catastrófico")),"4 - Extrema",""))))</f>
        <v>2 - Moderada</v>
      </c>
      <c r="R27" s="28">
        <v>1</v>
      </c>
      <c r="S27" s="87" t="s">
        <v>134</v>
      </c>
      <c r="T27" s="88" t="s">
        <v>78</v>
      </c>
      <c r="U27" s="88" t="s">
        <v>80</v>
      </c>
      <c r="V27" s="88" t="s">
        <v>81</v>
      </c>
      <c r="W27" s="88" t="s">
        <v>83</v>
      </c>
      <c r="X27" s="88" t="s">
        <v>85</v>
      </c>
      <c r="Y27" s="13" t="str">
        <f t="shared" si="5"/>
        <v>25%</v>
      </c>
      <c r="Z27" s="14" t="str">
        <f t="shared" si="6"/>
        <v>Media</v>
      </c>
      <c r="AA27" s="15">
        <f>IFERROR(IF(OR(T27="Preventivo", T27="Detectivo"),(N27-(+N27*Y27)),IF(T27="Correctivo",N27,"")),"")</f>
        <v>0.6</v>
      </c>
      <c r="AB27" s="14" t="str">
        <f t="shared" si="7"/>
        <v>Moderado</v>
      </c>
      <c r="AC27" s="15">
        <f>IF($I27="Corrupción",IFERROR(IF(T27="Correctivo",(P27),IF(OR(T27="Preventivo",T27="Detectivo"),P27,"")),""),IFERROR(IF(T27="Correctivo",(P27-(+P27*Y27)),IF(OR(T27="Preventivo",T27="Detectivo"),P27,"")),""))</f>
        <v>0.6</v>
      </c>
      <c r="AD27" s="16" t="str">
        <f>IF(OR(AND(Z27="Muy Baja",AB27="Leve"),AND(Z27="Muy Baja",AB27="Menor"),AND(Z27="Baja",AB27="Leve")),"1 - Baja",IF(OR(AND(Z27="Muy baja",AB27="Moderado"),AND(Z27="Baja",AB27="Menor"),AND(Z27="Baja",AB27="Moderado"),AND(Z27="Media",AB27="Leve"),AND(Z27="Media",AB27="Menor"),AND(Z27="Media",AB27="Moderado"),AND(Z27="Alta",AB27="Leve"),AND(Z27="Alta",AB27="Menor")),"2 - Moderada",IF(OR(AND(Z27="Muy Baja",AB27="Mayor"),AND(Z27="Baja",AB27="Mayor"),AND(Z27="Media",AB27="Mayor"),AND(Z27="Alta",AB27="Moderado"),AND(Z27="Alta",AB27="Mayor"),AND(Z27="Muy Alta",AB27="Leve"),AND(Z27="Muy Alta",AB27="Menor"),AND(Z27="Muy Alta",AB27="Moderado"),AND(Z27="Muy Alta",AB27="Mayor")),"3 - Alta",IF(OR(AND(Z27="Muy Baja",AB27="Catastrófico"),AND(Z27="Baja",AB27="Catastrófico"),AND(Z27="Media",AB27="Catastrófico"),AND(Z27="Alta",AB27="Catastrófico"),AND(Z27="Muy Alta",AB27="Catastrófico")),"4 - Extrema",""))))</f>
        <v>2 - Moderada</v>
      </c>
      <c r="AE27" s="40" t="str">
        <f>IF(ISBLANK(U27), Q27,LOOKUP(2,1/(AD27:AD32&lt;&gt;""),AD27:AD32))</f>
        <v>2 - Moderada</v>
      </c>
      <c r="AF27" s="84" t="s">
        <v>89</v>
      </c>
      <c r="AG27" s="89"/>
      <c r="AH27" s="89"/>
      <c r="AI27" s="90"/>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row>
    <row r="28" spans="1:86" s="24" customFormat="1" ht="107.25" customHeight="1" thickBot="1" x14ac:dyDescent="0.3">
      <c r="A28" s="23"/>
      <c r="B28" s="44"/>
      <c r="C28" s="91"/>
      <c r="D28" s="91"/>
      <c r="E28" s="92"/>
      <c r="F28" s="92"/>
      <c r="G28" s="92"/>
      <c r="H28" s="92"/>
      <c r="I28" s="92"/>
      <c r="J28" s="93"/>
      <c r="K28" s="92"/>
      <c r="L28" s="92"/>
      <c r="M28" s="32"/>
      <c r="N28" s="35"/>
      <c r="O28" s="94"/>
      <c r="P28" s="35"/>
      <c r="Q28" s="38"/>
      <c r="R28" s="29">
        <v>2</v>
      </c>
      <c r="S28" s="95" t="s">
        <v>135</v>
      </c>
      <c r="T28" s="96" t="s">
        <v>76</v>
      </c>
      <c r="U28" s="96" t="s">
        <v>80</v>
      </c>
      <c r="V28" s="96" t="s">
        <v>81</v>
      </c>
      <c r="W28" s="96" t="s">
        <v>83</v>
      </c>
      <c r="X28" s="96" t="s">
        <v>85</v>
      </c>
      <c r="Y28" s="2" t="str">
        <f t="shared" si="5"/>
        <v>40%</v>
      </c>
      <c r="Z28" s="3" t="str">
        <f t="shared" si="6"/>
        <v>Baja</v>
      </c>
      <c r="AA28" s="4">
        <f>IFERROR(IF(AND(OR(T27="Preventivo", T27="Detectivo"),OR(T28="Preventivo", T28="Detectivo")),(AA27-(+AA27*Y28)),IF(OR(T28="Preventivo", T28="Detectivo"),(N27-(+N27*Y28)),IF(T28="Correctivo",AA27,""))),"")</f>
        <v>0.36</v>
      </c>
      <c r="AB28" s="3" t="str">
        <f t="shared" si="7"/>
        <v>Moderado</v>
      </c>
      <c r="AC28" s="4">
        <f>IF($I27="Corrupción",IFERROR(IF(AND(T27="Correctivo",T28="Correctivo"),(AC27),IF(T28="Correctivo",(P27),IF(OR(T28="Preventivo",T28="Detectivo"),AC27,""))),""),IFERROR(IF(AND(T27="Correctivo",T28="Correctivo"),(AC27-(+AC27*Y28)),IF(T28="Correctivo",(P27-(+P27*Y28)),IF(OR(T28="Preventivo",T28="Detectivo"),AC27,""))),""))</f>
        <v>0.6</v>
      </c>
      <c r="AD28" s="12" t="str">
        <f t="shared" ref="AD28:AD32" si="9">IF(OR(AND(Z28="Muy Baja",AB28="Leve"),AND(Z28="Muy Baja",AB28="Menor"),AND(Z28="Baja",AB28="Leve")),"1 - Baja",IF(OR(AND(Z28="Muy baja",AB28="Moderado"),AND(Z28="Baja",AB28="Menor"),AND(Z28="Baja",AB28="Moderado"),AND(Z28="Media",AB28="Leve"),AND(Z28="Media",AB28="Menor"),AND(Z28="Media",AB28="Moderado"),AND(Z28="Alta",AB28="Leve"),AND(Z28="Alta",AB28="Menor")),"2 - Moderada",IF(OR(AND(Z28="Muy Baja",AB28="Mayor"),AND(Z28="Baja",AB28="Mayor"),AND(Z28="Media",AB28="Mayor"),AND(Z28="Alta",AB28="Moderado"),AND(Z28="Alta",AB28="Mayor"),AND(Z28="Muy Alta",AB28="Leve"),AND(Z28="Muy Alta",AB28="Menor"),AND(Z28="Muy Alta",AB28="Moderado"),AND(Z28="Muy Alta",AB28="Mayor")),"3 - Alta",IF(OR(AND(Z28="Muy Baja",AB28="Catastrófico"),AND(Z28="Baja",AB28="Catastrófico"),AND(Z28="Media",AB28="Catastrófico"),AND(Z28="Alta",AB28="Catastrófico"),AND(Z28="Muy Alta",AB28="Catastrófico")),"4 - Extrema",""))))</f>
        <v>2 - Moderada</v>
      </c>
      <c r="AE28" s="41"/>
      <c r="AF28" s="92"/>
      <c r="AG28" s="89" t="s">
        <v>136</v>
      </c>
      <c r="AH28" s="89" t="s">
        <v>129</v>
      </c>
      <c r="AI28" s="90">
        <v>44949</v>
      </c>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row>
    <row r="29" spans="1:86" s="24" customFormat="1" ht="99" customHeight="1" x14ac:dyDescent="0.25">
      <c r="A29" s="23"/>
      <c r="B29" s="44"/>
      <c r="C29" s="91"/>
      <c r="D29" s="91"/>
      <c r="E29" s="92"/>
      <c r="F29" s="92"/>
      <c r="G29" s="92"/>
      <c r="H29" s="92"/>
      <c r="I29" s="92"/>
      <c r="J29" s="93"/>
      <c r="K29" s="92"/>
      <c r="L29" s="92"/>
      <c r="M29" s="32"/>
      <c r="N29" s="35"/>
      <c r="O29" s="94"/>
      <c r="P29" s="35"/>
      <c r="Q29" s="38"/>
      <c r="R29" s="29">
        <v>3</v>
      </c>
      <c r="S29" s="95"/>
      <c r="T29" s="96"/>
      <c r="U29" s="96"/>
      <c r="V29" s="96"/>
      <c r="W29" s="96"/>
      <c r="X29" s="96"/>
      <c r="Y29" s="2" t="str">
        <f t="shared" si="5"/>
        <v/>
      </c>
      <c r="Z29" s="3" t="str">
        <f t="shared" si="6"/>
        <v/>
      </c>
      <c r="AA29" s="4" t="str">
        <f>IFERROR(IF(AND(OR(T28="Preventivo", T28="Detectivo"),OR(T29="Preventivo", T29="Detectivo")),(AA28-(+AA28*Y29)),IF(OR(T29="Preventivo", T29="Detectivo"),(AA27-(+AA27*Y29)),IF(T29="Correctivo",AA28,""))),"")</f>
        <v/>
      </c>
      <c r="AB29" s="3" t="str">
        <f t="shared" si="7"/>
        <v/>
      </c>
      <c r="AC29" s="4" t="str">
        <f>IF($I27="Corrupción",IFERROR(IF(AND(T28="Correctivo",T29="Correctivo"),(AC28),IF(T29="Correctivo",(AC27),IF(OR(T29="Preventivo",T29="Detectivo"),AC28,""))),""),IFERROR(IF(AND(T28="Correctivo",T29="Correctivo"),(AC28-(+AC28*Y29)),IF(T29="Correctivo",(AC27-(+AC27*Y29)),IF(OR(T29="Preventivo", T29="Detectivo"),AC28,""))),""))</f>
        <v/>
      </c>
      <c r="AD29" s="12" t="str">
        <f t="shared" si="9"/>
        <v/>
      </c>
      <c r="AE29" s="41"/>
      <c r="AF29" s="92"/>
      <c r="AG29" s="89" t="s">
        <v>130</v>
      </c>
      <c r="AH29" s="89" t="s">
        <v>129</v>
      </c>
      <c r="AI29" s="90">
        <v>44949</v>
      </c>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row>
    <row r="30" spans="1:86" s="24" customFormat="1" ht="29.25" customHeight="1" x14ac:dyDescent="0.25">
      <c r="A30" s="23"/>
      <c r="B30" s="44"/>
      <c r="C30" s="91"/>
      <c r="D30" s="91"/>
      <c r="E30" s="92"/>
      <c r="F30" s="92"/>
      <c r="G30" s="92"/>
      <c r="H30" s="92"/>
      <c r="I30" s="92"/>
      <c r="J30" s="93"/>
      <c r="K30" s="92"/>
      <c r="L30" s="92"/>
      <c r="M30" s="32"/>
      <c r="N30" s="35"/>
      <c r="O30" s="94"/>
      <c r="P30" s="35"/>
      <c r="Q30" s="38"/>
      <c r="R30" s="29">
        <v>4</v>
      </c>
      <c r="S30" s="95"/>
      <c r="T30" s="96"/>
      <c r="U30" s="96"/>
      <c r="V30" s="96"/>
      <c r="W30" s="96"/>
      <c r="X30" s="96"/>
      <c r="Y30" s="2" t="str">
        <f t="shared" si="5"/>
        <v/>
      </c>
      <c r="Z30" s="3" t="str">
        <f t="shared" si="6"/>
        <v/>
      </c>
      <c r="AA30" s="4" t="str">
        <f>IFERROR(IF(AND(OR(T29="Preventivo", T29="Detectivo"),OR(T30="Preventivo", T30="Detectivo")),(AA29-(+AA29*Y30)),IF(OR(T30="Preventivo", T30="Detectivo"),(AA28-(+AA28*Y30)),IF(T30="Correctivo",AA29,""))),"")</f>
        <v/>
      </c>
      <c r="AB30" s="3" t="str">
        <f t="shared" si="7"/>
        <v/>
      </c>
      <c r="AC30" s="4" t="str">
        <f>IF($I27="Corrupción",IFERROR(IF(AND(T29="Correctivo",T30="Correctivo"),(AC29),IF(T30="Correctivo",(AC28),IF(OR(T30="Preventivo",T30="Detectivo"),AC29,""))),""),IFERROR(IF(AND(T29="Correctivo",T30="Correctivo"),(AC29-(+AC29*Y30)),IF(T30="Correctivo",(AC28-(+AC28*Y30)),IF(OR(T30="Preventivo", T30="Detectivo"),AC29,""))),""))</f>
        <v/>
      </c>
      <c r="AD30" s="12" t="str">
        <f t="shared" si="9"/>
        <v/>
      </c>
      <c r="AE30" s="41"/>
      <c r="AF30" s="92"/>
      <c r="AG30" s="97"/>
      <c r="AH30" s="97"/>
      <c r="AI30" s="98"/>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row>
    <row r="31" spans="1:86" s="24" customFormat="1" ht="29.25" customHeight="1" x14ac:dyDescent="0.25">
      <c r="A31" s="23"/>
      <c r="B31" s="44"/>
      <c r="C31" s="91"/>
      <c r="D31" s="91"/>
      <c r="E31" s="92"/>
      <c r="F31" s="92"/>
      <c r="G31" s="92"/>
      <c r="H31" s="92"/>
      <c r="I31" s="92"/>
      <c r="J31" s="93"/>
      <c r="K31" s="92"/>
      <c r="L31" s="92"/>
      <c r="M31" s="32"/>
      <c r="N31" s="35"/>
      <c r="O31" s="94"/>
      <c r="P31" s="35"/>
      <c r="Q31" s="38"/>
      <c r="R31" s="29">
        <v>5</v>
      </c>
      <c r="S31" s="95"/>
      <c r="T31" s="96"/>
      <c r="U31" s="96"/>
      <c r="V31" s="96"/>
      <c r="W31" s="96"/>
      <c r="X31" s="96"/>
      <c r="Y31" s="2" t="str">
        <f t="shared" si="5"/>
        <v/>
      </c>
      <c r="Z31" s="3" t="str">
        <f t="shared" si="6"/>
        <v/>
      </c>
      <c r="AA31" s="4" t="str">
        <f>IFERROR(IF(AND(OR(T30="Preventivo", T30="Detectivo"),OR(T31="Preventivo", T31="Detectivo")),(AA30-(+AA30*Y31)),IF(OR(T31="Preventivo", T31="Detectivo"),(AA29-(+AA29*Y31)),IF(T31="Correctivo",AA30,""))),"")</f>
        <v/>
      </c>
      <c r="AB31" s="3" t="str">
        <f t="shared" si="7"/>
        <v/>
      </c>
      <c r="AC31" s="4" t="str">
        <f>IF($I27="Corrupción",IFERROR(IF(AND(T30="Correctivo",T31="Correctivo"),(AC30),IF(T31="Correctivo",(AC29),IF(OR(T31="Preventivo",T31="Detectivo"),AC30,""))),""),IFERROR(IF(AND(T30="Correctivo",T31="Correctivo"),(AC30-(+AC30*Y31)),IF(T31="Correctivo",(AC29-(+AC29*Y31)),IF(OR(T31="Preventivo", T31="Detectivo"),AC30,""))),""))</f>
        <v/>
      </c>
      <c r="AD31" s="12" t="str">
        <f t="shared" si="9"/>
        <v/>
      </c>
      <c r="AE31" s="41"/>
      <c r="AF31" s="92"/>
      <c r="AG31" s="97"/>
      <c r="AH31" s="97"/>
      <c r="AI31" s="98"/>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row>
    <row r="32" spans="1:86" s="24" customFormat="1" ht="29.25" customHeight="1" thickBot="1" x14ac:dyDescent="0.3">
      <c r="A32" s="23"/>
      <c r="B32" s="45"/>
      <c r="C32" s="99"/>
      <c r="D32" s="99"/>
      <c r="E32" s="100"/>
      <c r="F32" s="100"/>
      <c r="G32" s="100"/>
      <c r="H32" s="100"/>
      <c r="I32" s="100"/>
      <c r="J32" s="101"/>
      <c r="K32" s="100"/>
      <c r="L32" s="100"/>
      <c r="M32" s="33"/>
      <c r="N32" s="36"/>
      <c r="O32" s="102"/>
      <c r="P32" s="36"/>
      <c r="Q32" s="39"/>
      <c r="R32" s="30">
        <v>6</v>
      </c>
      <c r="S32" s="103"/>
      <c r="T32" s="104"/>
      <c r="U32" s="104"/>
      <c r="V32" s="104"/>
      <c r="W32" s="104"/>
      <c r="X32" s="104"/>
      <c r="Y32" s="17" t="str">
        <f t="shared" si="5"/>
        <v/>
      </c>
      <c r="Z32" s="18" t="str">
        <f t="shared" si="6"/>
        <v/>
      </c>
      <c r="AA32" s="19" t="str">
        <f>IFERROR(IF(AND(OR(T30="Preventivo", T30="Detectivo"),OR(T32="Preventivo", T32="Detectivo")),(AA30-(+AA30*Y32)),IF(OR(T32="Preventivo", T32="Detectivo"),(AA29-(+AA29*Y32)),IF(T32="Correctivo",AA30,""))),"")</f>
        <v/>
      </c>
      <c r="AB32" s="18" t="str">
        <f t="shared" si="7"/>
        <v/>
      </c>
      <c r="AC32" s="19" t="str">
        <f>IF($I27="Corrupción",IFERROR(IF(AND(T31="Correctivo",T32="Correctivo"),(AC31),IF(T32="Correctivo",(AC30),IF(OR(T32="Preventivo",T32="Detectivo"),AC31,""))),""),IFERROR(IF(AND(T31="Correctivo",T32="Correctivo"),(AC31-(+AC31*Y32)),IF(T32="Correctivo",(AC30-(+AC30*Y32)),IF(OR(T32="Preventivo", T32="Detectivo"),AC31,""))),""))</f>
        <v/>
      </c>
      <c r="AD32" s="20" t="str">
        <f t="shared" si="9"/>
        <v/>
      </c>
      <c r="AE32" s="42"/>
      <c r="AF32" s="100"/>
      <c r="AG32" s="105"/>
      <c r="AH32" s="105"/>
      <c r="AI32" s="106"/>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row>
    <row r="33" spans="1:86" s="27" customFormat="1" ht="88.5" customHeight="1" thickBot="1" x14ac:dyDescent="0.3">
      <c r="A33" s="25"/>
      <c r="B33" s="43">
        <v>3</v>
      </c>
      <c r="C33" s="83" t="s">
        <v>66</v>
      </c>
      <c r="D33" s="83" t="s">
        <v>139</v>
      </c>
      <c r="E33" s="107" t="s">
        <v>19</v>
      </c>
      <c r="F33" s="84" t="s">
        <v>140</v>
      </c>
      <c r="G33" s="84" t="s">
        <v>141</v>
      </c>
      <c r="H33" s="84" t="s">
        <v>142</v>
      </c>
      <c r="I33" s="84" t="s">
        <v>68</v>
      </c>
      <c r="J33" s="85"/>
      <c r="K33" s="84" t="s">
        <v>137</v>
      </c>
      <c r="L33" s="84">
        <v>1</v>
      </c>
      <c r="M33" s="31" t="str">
        <f>IF(L33&lt;=0,"",IF(L33&lt;=2,"Muy Baja",IF(L33&lt;=24,"Baja",IF(L33&lt;=500,"Media",IF(L33&lt;=5000,"Alta","Muy Alta")))))</f>
        <v>Muy Baja</v>
      </c>
      <c r="N33" s="34">
        <f>IF(M33="","",IF(M33="Muy Baja",0.2,IF(M33="Baja",0.4,IF(M33="Media",0.6,IF(M33="Alta",0.8,IF(M33="Muy Alta",1,))))))</f>
        <v>0.2</v>
      </c>
      <c r="O33" s="86" t="s">
        <v>34</v>
      </c>
      <c r="P33" s="34">
        <f>IF(O33="","",IF(O33="Leve",0.2,IF(O33="Menor",0.4,IF(O33="Moderado",0.6,IF(O33="Mayor",0.8,IF(O33="Catastrófico",1,))))))</f>
        <v>0.8</v>
      </c>
      <c r="Q33" s="37" t="str">
        <f>IF(OR(AND(M33="Muy Baja",O33="Leve"),AND(M33="Muy Baja",O33="Menor"),AND(M33="Baja",O33="Leve")),"1 - Baja",IF(OR(AND(M33="Muy baja",O33="Moderado"),AND(M33="Baja",O33="Menor"),AND(M33="Baja",O33="Moderado"),AND(M33="Media",O33="Leve"),AND(M33="Media",O33="Menor"),AND(M33="Media",O33="Moderado"),AND(M33="Alta",O33="Leve"),AND(M33="Alta",O33="Menor")),"2 - Moderada",IF(OR(AND(M33="Muy Baja",O33="Mayor"),AND(M33="Baja",O33="Mayor"),AND(M33="Media",O33="Mayor"),AND(M33="Alta",O33="Moderado"),AND(M33="Alta",O33="Mayor"),AND(M33="Muy Alta",O33="Leve"),AND(M33="Muy Alta",O33="Menor"),AND(M33="Muy Alta",O33="Moderado"),AND(M33="Muy Alta",O33="Mayor")),"3 - Alta",IF(OR(AND(M33="Muy Baja",O33="Catastrófico"),AND(M33="Baja",O33="Catastrófico"),AND(M33="Media",O33="Catastrófico"),AND(M33="Alta",O33="Catastrófico"),AND(M33="Muy Alta",O33="Catastrófico")),"4 - Extrema",""))))</f>
        <v>3 - Alta</v>
      </c>
      <c r="R33" s="28">
        <v>1</v>
      </c>
      <c r="S33" s="87" t="s">
        <v>143</v>
      </c>
      <c r="T33" s="88" t="s">
        <v>76</v>
      </c>
      <c r="U33" s="88" t="s">
        <v>80</v>
      </c>
      <c r="V33" s="88" t="s">
        <v>82</v>
      </c>
      <c r="W33" s="88" t="s">
        <v>83</v>
      </c>
      <c r="X33" s="88" t="s">
        <v>85</v>
      </c>
      <c r="Y33" s="13" t="str">
        <f t="shared" si="5"/>
        <v>40%</v>
      </c>
      <c r="Z33" s="14" t="str">
        <f t="shared" si="6"/>
        <v>Muy Baja</v>
      </c>
      <c r="AA33" s="15">
        <f>IFERROR(IF(OR(T33="Preventivo", T33="Detectivo"),(N33-(+N33*Y33)),IF(T33="Correctivo",N33,"")),"")</f>
        <v>0.12</v>
      </c>
      <c r="AB33" s="14" t="str">
        <f t="shared" si="7"/>
        <v>Mayor</v>
      </c>
      <c r="AC33" s="15">
        <f>IF($I33="Corrupción",IFERROR(IF(T33="Correctivo",(P33),IF(OR(T33="Preventivo",T33="Detectivo"),P33,"")),""),IFERROR(IF(T33="Correctivo",(P33-(+P33*Y33)),IF(OR(T33="Preventivo",T33="Detectivo"),P33,"")),""))</f>
        <v>0.8</v>
      </c>
      <c r="AD33" s="16" t="str">
        <f>IF(OR(AND(Z33="Muy Baja",AB33="Leve"),AND(Z33="Muy Baja",AB33="Menor"),AND(Z33="Baja",AB33="Leve")),"1 - Baja",IF(OR(AND(Z33="Muy baja",AB33="Moderado"),AND(Z33="Baja",AB33="Menor"),AND(Z33="Baja",AB33="Moderado"),AND(Z33="Media",AB33="Leve"),AND(Z33="Media",AB33="Menor"),AND(Z33="Media",AB33="Moderado"),AND(Z33="Alta",AB33="Leve"),AND(Z33="Alta",AB33="Menor")),"2 - Moderada",IF(OR(AND(Z33="Muy Baja",AB33="Mayor"),AND(Z33="Baja",AB33="Mayor"),AND(Z33="Media",AB33="Mayor"),AND(Z33="Alta",AB33="Moderado"),AND(Z33="Alta",AB33="Mayor"),AND(Z33="Muy Alta",AB33="Leve"),AND(Z33="Muy Alta",AB33="Menor"),AND(Z33="Muy Alta",AB33="Moderado"),AND(Z33="Muy Alta",AB33="Mayor")),"3 - Alta",IF(OR(AND(Z33="Muy Baja",AB33="Catastrófico"),AND(Z33="Baja",AB33="Catastrófico"),AND(Z33="Media",AB33="Catastrófico"),AND(Z33="Alta",AB33="Catastrófico"),AND(Z33="Muy Alta",AB33="Catastrófico")),"4 - Extrema",""))))</f>
        <v>3 - Alta</v>
      </c>
      <c r="AE33" s="40" t="str">
        <f>IF(ISBLANK(U33), Q33,LOOKUP(2,1/(AD33:AD38&lt;&gt;""),AD33:AD38))</f>
        <v>3 - Alta</v>
      </c>
      <c r="AF33" s="84" t="s">
        <v>89</v>
      </c>
      <c r="AG33" s="89" t="s">
        <v>144</v>
      </c>
      <c r="AH33" s="89" t="s">
        <v>138</v>
      </c>
      <c r="AI33" s="90">
        <v>44943</v>
      </c>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row>
    <row r="34" spans="1:86" s="24" customFormat="1" ht="57" x14ac:dyDescent="0.25">
      <c r="A34" s="23"/>
      <c r="B34" s="44"/>
      <c r="C34" s="91"/>
      <c r="D34" s="91"/>
      <c r="E34" s="108"/>
      <c r="F34" s="92"/>
      <c r="G34" s="92"/>
      <c r="H34" s="92"/>
      <c r="I34" s="92"/>
      <c r="J34" s="93"/>
      <c r="K34" s="92"/>
      <c r="L34" s="92"/>
      <c r="M34" s="32"/>
      <c r="N34" s="35"/>
      <c r="O34" s="94"/>
      <c r="P34" s="35"/>
      <c r="Q34" s="38"/>
      <c r="R34" s="29">
        <v>2</v>
      </c>
      <c r="S34" s="87" t="s">
        <v>145</v>
      </c>
      <c r="T34" s="96" t="s">
        <v>76</v>
      </c>
      <c r="U34" s="96" t="s">
        <v>80</v>
      </c>
      <c r="V34" s="96" t="s">
        <v>82</v>
      </c>
      <c r="W34" s="96" t="s">
        <v>83</v>
      </c>
      <c r="X34" s="96" t="s">
        <v>85</v>
      </c>
      <c r="Y34" s="2" t="str">
        <f t="shared" si="5"/>
        <v>40%</v>
      </c>
      <c r="Z34" s="3" t="str">
        <f t="shared" si="6"/>
        <v>Muy Baja</v>
      </c>
      <c r="AA34" s="4">
        <f>IFERROR(IF(AND(OR(T33="Preventivo", T33="Detectivo"),OR(T34="Preventivo", T34="Detectivo")),(AA33-(+AA33*Y34)),IF(OR(T34="Preventivo", T34="Detectivo"),(N33-(+N33*Y34)),IF(T34="Correctivo",AA33,""))),"")</f>
        <v>7.1999999999999995E-2</v>
      </c>
      <c r="AB34" s="3" t="str">
        <f t="shared" si="7"/>
        <v>Mayor</v>
      </c>
      <c r="AC34" s="4">
        <f>IF($I33="Corrupción",IFERROR(IF(AND(T33="Correctivo",T34="Correctivo"),(AC33),IF(T34="Correctivo",(P33),IF(OR(T34="Preventivo",T34="Detectivo"),AC33,""))),""),IFERROR(IF(AND(T33="Correctivo",T34="Correctivo"),(AC33-(+AC33*Y34)),IF(T34="Correctivo",(P33-(+P33*Y34)),IF(OR(T34="Preventivo",T34="Detectivo"),AC33,""))),""))</f>
        <v>0.8</v>
      </c>
      <c r="AD34" s="12" t="str">
        <f t="shared" ref="AD34:AD38" si="10">IF(OR(AND(Z34="Muy Baja",AB34="Leve"),AND(Z34="Muy Baja",AB34="Menor"),AND(Z34="Baja",AB34="Leve")),"1 - Baja",IF(OR(AND(Z34="Muy baja",AB34="Moderado"),AND(Z34="Baja",AB34="Menor"),AND(Z34="Baja",AB34="Moderado"),AND(Z34="Media",AB34="Leve"),AND(Z34="Media",AB34="Menor"),AND(Z34="Media",AB34="Moderado"),AND(Z34="Alta",AB34="Leve"),AND(Z34="Alta",AB34="Menor")),"2 - Moderada",IF(OR(AND(Z34="Muy Baja",AB34="Mayor"),AND(Z34="Baja",AB34="Mayor"),AND(Z34="Media",AB34="Mayor"),AND(Z34="Alta",AB34="Moderado"),AND(Z34="Alta",AB34="Mayor"),AND(Z34="Muy Alta",AB34="Leve"),AND(Z34="Muy Alta",AB34="Menor"),AND(Z34="Muy Alta",AB34="Moderado"),AND(Z34="Muy Alta",AB34="Mayor")),"3 - Alta",IF(OR(AND(Z34="Muy Baja",AB34="Catastrófico"),AND(Z34="Baja",AB34="Catastrófico"),AND(Z34="Media",AB34="Catastrófico"),AND(Z34="Alta",AB34="Catastrófico"),AND(Z34="Muy Alta",AB34="Catastrófico")),"4 - Extrema",""))))</f>
        <v>3 - Alta</v>
      </c>
      <c r="AE34" s="41"/>
      <c r="AF34" s="92"/>
      <c r="AG34" s="97" t="s">
        <v>146</v>
      </c>
      <c r="AH34" s="89" t="s">
        <v>138</v>
      </c>
      <c r="AI34" s="90">
        <v>44943</v>
      </c>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row>
    <row r="35" spans="1:86" s="24" customFormat="1" ht="15" thickBot="1" x14ac:dyDescent="0.3">
      <c r="A35" s="23"/>
      <c r="B35" s="44"/>
      <c r="C35" s="91"/>
      <c r="D35" s="91"/>
      <c r="E35" s="108"/>
      <c r="F35" s="92"/>
      <c r="G35" s="92"/>
      <c r="H35" s="92"/>
      <c r="I35" s="92"/>
      <c r="J35" s="93"/>
      <c r="K35" s="92"/>
      <c r="L35" s="92"/>
      <c r="M35" s="32"/>
      <c r="N35" s="35"/>
      <c r="O35" s="94"/>
      <c r="P35" s="35"/>
      <c r="Q35" s="38"/>
      <c r="R35" s="29">
        <v>3</v>
      </c>
      <c r="S35" s="95"/>
      <c r="T35" s="96"/>
      <c r="U35" s="96"/>
      <c r="V35" s="96"/>
      <c r="W35" s="96"/>
      <c r="X35" s="96"/>
      <c r="Y35" s="2" t="str">
        <f t="shared" si="5"/>
        <v/>
      </c>
      <c r="Z35" s="3" t="str">
        <f t="shared" si="6"/>
        <v/>
      </c>
      <c r="AA35" s="4" t="str">
        <f>IFERROR(IF(AND(OR(T34="Preventivo", T34="Detectivo"),OR(T35="Preventivo", T35="Detectivo")),(AA34-(+AA34*Y35)),IF(OR(T35="Preventivo", T35="Detectivo"),(AA33-(+AA33*Y35)),IF(T35="Correctivo",AA34,""))),"")</f>
        <v/>
      </c>
      <c r="AB35" s="3" t="str">
        <f t="shared" si="7"/>
        <v/>
      </c>
      <c r="AC35" s="4" t="str">
        <f>IF($I33="Corrupción",IFERROR(IF(AND(T34="Correctivo",T35="Correctivo"),(AC34),IF(T35="Correctivo",(AC33),IF(OR(T35="Preventivo",T35="Detectivo"),AC34,""))),""),IFERROR(IF(AND(T34="Correctivo",T35="Correctivo"),(AC34-(+AC34*Y35)),IF(T35="Correctivo",(AC33-(+AC33*Y35)),IF(OR(T35="Preventivo", T35="Detectivo"),AC34,""))),""))</f>
        <v/>
      </c>
      <c r="AD35" s="12" t="str">
        <f t="shared" si="10"/>
        <v/>
      </c>
      <c r="AE35" s="41"/>
      <c r="AF35" s="92"/>
      <c r="AG35" s="97"/>
      <c r="AH35" s="97"/>
      <c r="AI35" s="98"/>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row>
    <row r="36" spans="1:86" s="24" customFormat="1" ht="15" thickBot="1" x14ac:dyDescent="0.3">
      <c r="A36" s="23"/>
      <c r="B36" s="44"/>
      <c r="C36" s="91"/>
      <c r="D36" s="91"/>
      <c r="E36" s="108"/>
      <c r="F36" s="92"/>
      <c r="G36" s="92"/>
      <c r="H36" s="92"/>
      <c r="I36" s="92"/>
      <c r="J36" s="93"/>
      <c r="K36" s="92"/>
      <c r="L36" s="92"/>
      <c r="M36" s="32"/>
      <c r="N36" s="35"/>
      <c r="O36" s="94"/>
      <c r="P36" s="35"/>
      <c r="Q36" s="38"/>
      <c r="R36" s="29">
        <v>4</v>
      </c>
      <c r="S36" s="95"/>
      <c r="T36" s="96"/>
      <c r="U36" s="96"/>
      <c r="V36" s="96"/>
      <c r="W36" s="96"/>
      <c r="X36" s="96"/>
      <c r="Y36" s="2" t="str">
        <f t="shared" si="5"/>
        <v/>
      </c>
      <c r="Z36" s="3" t="str">
        <f t="shared" si="6"/>
        <v/>
      </c>
      <c r="AA36" s="4" t="str">
        <f>IFERROR(IF(AND(OR(T35="Preventivo", T35="Detectivo"),OR(T36="Preventivo", T36="Detectivo")),(AA35-(+AA35*Y36)),IF(OR(T36="Preventivo", T36="Detectivo"),(AA34-(+AA34*Y36)),IF(T36="Correctivo",AA35,""))),"")</f>
        <v/>
      </c>
      <c r="AB36" s="3" t="str">
        <f t="shared" si="7"/>
        <v/>
      </c>
      <c r="AC36" s="4" t="str">
        <f>IF($I33="Corrupción",IFERROR(IF(AND(T35="Correctivo",T36="Correctivo"),(AC35),IF(T36="Correctivo",(AC34),IF(OR(T36="Preventivo",T36="Detectivo"),AC35,""))),""),IFERROR(IF(AND(T35="Correctivo",T36="Correctivo"),(AC35-(+AC35*Y36)),IF(T36="Correctivo",(AC34-(+AC34*Y36)),IF(OR(T36="Preventivo", T36="Detectivo"),AC35,""))),""))</f>
        <v/>
      </c>
      <c r="AD36" s="12" t="str">
        <f t="shared" si="10"/>
        <v/>
      </c>
      <c r="AE36" s="41"/>
      <c r="AF36" s="92"/>
      <c r="AG36" s="97"/>
      <c r="AH36" s="97"/>
      <c r="AI36" s="98"/>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row>
    <row r="37" spans="1:86" s="24" customFormat="1" ht="15" thickBot="1" x14ac:dyDescent="0.3">
      <c r="A37" s="23"/>
      <c r="B37" s="44"/>
      <c r="C37" s="91"/>
      <c r="D37" s="91"/>
      <c r="E37" s="108"/>
      <c r="F37" s="92"/>
      <c r="G37" s="92"/>
      <c r="H37" s="92"/>
      <c r="I37" s="92"/>
      <c r="J37" s="93"/>
      <c r="K37" s="92"/>
      <c r="L37" s="92"/>
      <c r="M37" s="32"/>
      <c r="N37" s="35"/>
      <c r="O37" s="94"/>
      <c r="P37" s="35"/>
      <c r="Q37" s="38"/>
      <c r="R37" s="29">
        <v>5</v>
      </c>
      <c r="S37" s="95"/>
      <c r="T37" s="96"/>
      <c r="U37" s="96"/>
      <c r="V37" s="96"/>
      <c r="W37" s="96"/>
      <c r="X37" s="96"/>
      <c r="Y37" s="2" t="str">
        <f t="shared" si="5"/>
        <v/>
      </c>
      <c r="Z37" s="3" t="str">
        <f t="shared" si="6"/>
        <v/>
      </c>
      <c r="AA37" s="4" t="str">
        <f>IFERROR(IF(AND(OR(T36="Preventivo", T36="Detectivo"),OR(T37="Preventivo", T37="Detectivo")),(AA36-(+AA36*Y37)),IF(OR(T37="Preventivo", T37="Detectivo"),(AA35-(+AA35*Y37)),IF(T37="Correctivo",AA36,""))),"")</f>
        <v/>
      </c>
      <c r="AB37" s="3" t="str">
        <f t="shared" si="7"/>
        <v/>
      </c>
      <c r="AC37" s="4" t="str">
        <f>IF($I33="Corrupción",IFERROR(IF(AND(T36="Correctivo",T37="Correctivo"),(AC36),IF(T37="Correctivo",(AC35),IF(OR(T37="Preventivo",T37="Detectivo"),AC36,""))),""),IFERROR(IF(AND(T36="Correctivo",T37="Correctivo"),(AC36-(+AC36*Y37)),IF(T37="Correctivo",(AC35-(+AC35*Y37)),IF(OR(T37="Preventivo", T37="Detectivo"),AC36,""))),""))</f>
        <v/>
      </c>
      <c r="AD37" s="12" t="str">
        <f t="shared" si="10"/>
        <v/>
      </c>
      <c r="AE37" s="41"/>
      <c r="AF37" s="92"/>
      <c r="AG37" s="97"/>
      <c r="AH37" s="97"/>
      <c r="AI37" s="98"/>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row>
    <row r="38" spans="1:86" s="24" customFormat="1" ht="36" customHeight="1" thickBot="1" x14ac:dyDescent="0.3">
      <c r="A38" s="23"/>
      <c r="B38" s="45"/>
      <c r="C38" s="99"/>
      <c r="D38" s="99"/>
      <c r="E38" s="109"/>
      <c r="F38" s="100"/>
      <c r="G38" s="100"/>
      <c r="H38" s="100"/>
      <c r="I38" s="100"/>
      <c r="J38" s="101"/>
      <c r="K38" s="100"/>
      <c r="L38" s="100"/>
      <c r="M38" s="33"/>
      <c r="N38" s="36"/>
      <c r="O38" s="102"/>
      <c r="P38" s="36"/>
      <c r="Q38" s="39"/>
      <c r="R38" s="30">
        <v>6</v>
      </c>
      <c r="S38" s="103"/>
      <c r="T38" s="104"/>
      <c r="U38" s="104"/>
      <c r="V38" s="104"/>
      <c r="W38" s="104"/>
      <c r="X38" s="104"/>
      <c r="Y38" s="17" t="str">
        <f t="shared" si="5"/>
        <v/>
      </c>
      <c r="Z38" s="18" t="str">
        <f t="shared" si="6"/>
        <v/>
      </c>
      <c r="AA38" s="19" t="str">
        <f>IFERROR(IF(AND(OR(T36="Preventivo", T36="Detectivo"),OR(T38="Preventivo", T38="Detectivo")),(AA36-(+AA36*Y38)),IF(OR(T38="Preventivo", T38="Detectivo"),(AA35-(+AA35*Y38)),IF(T38="Correctivo",AA36,""))),"")</f>
        <v/>
      </c>
      <c r="AB38" s="18" t="str">
        <f t="shared" si="7"/>
        <v/>
      </c>
      <c r="AC38" s="19" t="str">
        <f>IF($I33="Corrupción",IFERROR(IF(AND(T37="Correctivo",T38="Correctivo"),(AC37),IF(T38="Correctivo",(AC36),IF(OR(T38="Preventivo",T38="Detectivo"),AC37,""))),""),IFERROR(IF(AND(T37="Correctivo",T38="Correctivo"),(AC37-(+AC37*Y38)),IF(T38="Correctivo",(AC36-(+AC36*Y38)),IF(OR(T38="Preventivo", T38="Detectivo"),AC37,""))),""))</f>
        <v/>
      </c>
      <c r="AD38" s="20" t="str">
        <f t="shared" si="10"/>
        <v/>
      </c>
      <c r="AE38" s="42"/>
      <c r="AF38" s="100"/>
      <c r="AG38" s="105"/>
      <c r="AH38" s="105"/>
      <c r="AI38" s="106"/>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row>
    <row r="39" spans="1:86" s="27" customFormat="1" ht="29.25" customHeight="1" x14ac:dyDescent="0.25">
      <c r="A39" s="25"/>
      <c r="B39" s="43">
        <v>3</v>
      </c>
      <c r="C39" s="83" t="s">
        <v>50</v>
      </c>
      <c r="D39" s="83" t="s">
        <v>149</v>
      </c>
      <c r="E39" s="84" t="s">
        <v>19</v>
      </c>
      <c r="F39" s="84" t="s">
        <v>150</v>
      </c>
      <c r="G39" s="84" t="s">
        <v>151</v>
      </c>
      <c r="H39" s="84" t="s">
        <v>152</v>
      </c>
      <c r="I39" s="84" t="s">
        <v>68</v>
      </c>
      <c r="J39" s="85"/>
      <c r="K39" s="84" t="s">
        <v>147</v>
      </c>
      <c r="L39" s="84" t="s">
        <v>148</v>
      </c>
      <c r="M39" s="31" t="str">
        <f>IF(L39&lt;=0,"",IF(L39&lt;=2,"Muy Baja",IF(L39&lt;=24,"Baja",IF(L39&lt;=500,"Media",IF(L39&lt;=5000,"Alta","Muy Alta")))))</f>
        <v>Muy Alta</v>
      </c>
      <c r="N39" s="34">
        <f>IF(M39="","",IF(M39="Muy Baja",0.2,IF(M39="Baja",0.4,IF(M39="Media",0.6,IF(M39="Alta",0.8,IF(M39="Muy Alta",1,))))))</f>
        <v>1</v>
      </c>
      <c r="O39" s="86" t="s">
        <v>34</v>
      </c>
      <c r="P39" s="34">
        <f>IF(O39="","",IF(O39="Leve",0.2,IF(O39="Menor",0.4,IF(O39="Moderado",0.6,IF(O39="Mayor",0.8,IF(O39="Catastrófico",1,))))))</f>
        <v>0.8</v>
      </c>
      <c r="Q39" s="37" t="str">
        <f>IF(OR(AND(M39="Muy Baja",O39="Leve"),AND(M39="Muy Baja",O39="Menor"),AND(M39="Baja",O39="Leve")),"1 - Baja",IF(OR(AND(M39="Muy baja",O39="Moderado"),AND(M39="Baja",O39="Menor"),AND(M39="Baja",O39="Moderado"),AND(M39="Media",O39="Leve"),AND(M39="Media",O39="Menor"),AND(M39="Media",O39="Moderado"),AND(M39="Alta",O39="Leve"),AND(M39="Alta",O39="Menor")),"2 - Moderada",IF(OR(AND(M39="Muy Baja",O39="Mayor"),AND(M39="Baja",O39="Mayor"),AND(M39="Media",O39="Mayor"),AND(M39="Alta",O39="Moderado"),AND(M39="Alta",O39="Mayor"),AND(M39="Muy Alta",O39="Leve"),AND(M39="Muy Alta",O39="Menor"),AND(M39="Muy Alta",O39="Moderado"),AND(M39="Muy Alta",O39="Mayor")),"3 - Alta",IF(OR(AND(M39="Muy Baja",O39="Catastrófico"),AND(M39="Baja",O39="Catastrófico"),AND(M39="Media",O39="Catastrófico"),AND(M39="Alta",O39="Catastrófico"),AND(M39="Muy Alta",O39="Catastrófico")),"4 - Extrema",""))))</f>
        <v>3 - Alta</v>
      </c>
      <c r="R39" s="28">
        <v>1</v>
      </c>
      <c r="S39" s="87" t="s">
        <v>153</v>
      </c>
      <c r="T39" s="88" t="s">
        <v>76</v>
      </c>
      <c r="U39" s="96" t="s">
        <v>80</v>
      </c>
      <c r="V39" s="96" t="s">
        <v>81</v>
      </c>
      <c r="W39" s="96" t="s">
        <v>84</v>
      </c>
      <c r="X39" s="96" t="s">
        <v>85</v>
      </c>
      <c r="Y39" s="13" t="str">
        <f t="shared" si="5"/>
        <v>40%</v>
      </c>
      <c r="Z39" s="14" t="str">
        <f t="shared" si="6"/>
        <v>Media</v>
      </c>
      <c r="AA39" s="15">
        <f>IFERROR(IF(OR(T39="Preventivo", T39="Detectivo"),(N39-(+N39*Y39)),IF(T39="Correctivo",N39,"")),"")</f>
        <v>0.6</v>
      </c>
      <c r="AB39" s="14" t="str">
        <f t="shared" si="7"/>
        <v>Mayor</v>
      </c>
      <c r="AC39" s="15">
        <f>IF($I39="Corrupción",IFERROR(IF(T39="Correctivo",(P39),IF(OR(T39="Preventivo",T39="Detectivo"),P39,"")),""),IFERROR(IF(T39="Correctivo",(P39-(+P39*Y39)),IF(OR(T39="Preventivo",T39="Detectivo"),P39,"")),""))</f>
        <v>0.8</v>
      </c>
      <c r="AD39" s="16" t="str">
        <f>IF(OR(AND(Z39="Muy Baja",AB39="Leve"),AND(Z39="Muy Baja",AB39="Menor"),AND(Z39="Baja",AB39="Leve")),"1 - Baja",IF(OR(AND(Z39="Muy baja",AB39="Moderado"),AND(Z39="Baja",AB39="Menor"),AND(Z39="Baja",AB39="Moderado"),AND(Z39="Media",AB39="Leve"),AND(Z39="Media",AB39="Menor"),AND(Z39="Media",AB39="Moderado"),AND(Z39="Alta",AB39="Leve"),AND(Z39="Alta",AB39="Menor")),"2 - Moderada",IF(OR(AND(Z39="Muy Baja",AB39="Mayor"),AND(Z39="Baja",AB39="Mayor"),AND(Z39="Media",AB39="Mayor"),AND(Z39="Alta",AB39="Moderado"),AND(Z39="Alta",AB39="Mayor"),AND(Z39="Muy Alta",AB39="Leve"),AND(Z39="Muy Alta",AB39="Menor"),AND(Z39="Muy Alta",AB39="Moderado"),AND(Z39="Muy Alta",AB39="Mayor")),"3 - Alta",IF(OR(AND(Z39="Muy Baja",AB39="Catastrófico"),AND(Z39="Baja",AB39="Catastrófico"),AND(Z39="Media",AB39="Catastrófico"),AND(Z39="Alta",AB39="Catastrófico"),AND(Z39="Muy Alta",AB39="Catastrófico")),"4 - Extrema",""))))</f>
        <v>3 - Alta</v>
      </c>
      <c r="AE39" s="40" t="str">
        <f>IF(ISBLANK(U39), Q39,LOOKUP(2,1/(AD39:AD44&lt;&gt;""),AD39:AD44))</f>
        <v>3 - Alta</v>
      </c>
      <c r="AF39" s="84" t="s">
        <v>89</v>
      </c>
      <c r="AG39" s="89" t="s">
        <v>154</v>
      </c>
      <c r="AH39" s="89" t="s">
        <v>147</v>
      </c>
      <c r="AI39" s="90">
        <v>45291</v>
      </c>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row>
    <row r="40" spans="1:86" s="24" customFormat="1" ht="29.25" customHeight="1" x14ac:dyDescent="0.25">
      <c r="A40" s="23"/>
      <c r="B40" s="44"/>
      <c r="C40" s="91"/>
      <c r="D40" s="91"/>
      <c r="E40" s="92"/>
      <c r="F40" s="92"/>
      <c r="G40" s="92"/>
      <c r="H40" s="92"/>
      <c r="I40" s="92"/>
      <c r="J40" s="93"/>
      <c r="K40" s="92"/>
      <c r="L40" s="92"/>
      <c r="M40" s="32"/>
      <c r="N40" s="35"/>
      <c r="O40" s="94"/>
      <c r="P40" s="35"/>
      <c r="Q40" s="38"/>
      <c r="R40" s="29">
        <v>2</v>
      </c>
      <c r="S40" s="95" t="s">
        <v>155</v>
      </c>
      <c r="T40" s="96" t="s">
        <v>78</v>
      </c>
      <c r="U40" s="96" t="s">
        <v>80</v>
      </c>
      <c r="V40" s="96" t="s">
        <v>81</v>
      </c>
      <c r="W40" s="96" t="s">
        <v>84</v>
      </c>
      <c r="X40" s="96" t="s">
        <v>85</v>
      </c>
      <c r="Y40" s="2" t="str">
        <f t="shared" si="5"/>
        <v>25%</v>
      </c>
      <c r="Z40" s="3" t="str">
        <f t="shared" si="6"/>
        <v>Media</v>
      </c>
      <c r="AA40" s="4">
        <f>IFERROR(IF(AND(OR(T39="Preventivo", T39="Detectivo"),OR(T40="Preventivo", T40="Detectivo")),(AA39-(+AA39*Y40)),IF(OR(T40="Preventivo", T40="Detectivo"),(N39-(+N39*Y40)),IF(T40="Correctivo",AA39,""))),"")</f>
        <v>0.6</v>
      </c>
      <c r="AB40" s="3" t="str">
        <f t="shared" si="7"/>
        <v>Mayor</v>
      </c>
      <c r="AC40" s="4">
        <f>IF($I39="Corrupción",IFERROR(IF(AND(T39="Correctivo",T40="Correctivo"),(AC39),IF(T40="Correctivo",(P39),IF(OR(T40="Preventivo",T40="Detectivo"),AC39,""))),""),IFERROR(IF(AND(T39="Correctivo",T40="Correctivo"),(AC39-(+AC39*Y40)),IF(T40="Correctivo",(P39-(+P39*Y40)),IF(OR(T40="Preventivo",T40="Detectivo"),AC39,""))),""))</f>
        <v>0.8</v>
      </c>
      <c r="AD40" s="12" t="str">
        <f t="shared" ref="AD40:AD44" si="11">IF(OR(AND(Z40="Muy Baja",AB40="Leve"),AND(Z40="Muy Baja",AB40="Menor"),AND(Z40="Baja",AB40="Leve")),"1 - Baja",IF(OR(AND(Z40="Muy baja",AB40="Moderado"),AND(Z40="Baja",AB40="Menor"),AND(Z40="Baja",AB40="Moderado"),AND(Z40="Media",AB40="Leve"),AND(Z40="Media",AB40="Menor"),AND(Z40="Media",AB40="Moderado"),AND(Z40="Alta",AB40="Leve"),AND(Z40="Alta",AB40="Menor")),"2 - Moderada",IF(OR(AND(Z40="Muy Baja",AB40="Mayor"),AND(Z40="Baja",AB40="Mayor"),AND(Z40="Media",AB40="Mayor"),AND(Z40="Alta",AB40="Moderado"),AND(Z40="Alta",AB40="Mayor"),AND(Z40="Muy Alta",AB40="Leve"),AND(Z40="Muy Alta",AB40="Menor"),AND(Z40="Muy Alta",AB40="Moderado"),AND(Z40="Muy Alta",AB40="Mayor")),"3 - Alta",IF(OR(AND(Z40="Muy Baja",AB40="Catastrófico"),AND(Z40="Baja",AB40="Catastrófico"),AND(Z40="Media",AB40="Catastrófico"),AND(Z40="Alta",AB40="Catastrófico"),AND(Z40="Muy Alta",AB40="Catastrófico")),"4 - Extrema",""))))</f>
        <v>3 - Alta</v>
      </c>
      <c r="AE40" s="41"/>
      <c r="AF40" s="92"/>
      <c r="AG40" s="97"/>
      <c r="AH40" s="97"/>
      <c r="AI40" s="98"/>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row>
    <row r="41" spans="1:86" s="24" customFormat="1" ht="29.25" customHeight="1" x14ac:dyDescent="0.25">
      <c r="A41" s="23"/>
      <c r="B41" s="44"/>
      <c r="C41" s="91"/>
      <c r="D41" s="91"/>
      <c r="E41" s="92"/>
      <c r="F41" s="92"/>
      <c r="G41" s="92"/>
      <c r="H41" s="92"/>
      <c r="I41" s="92"/>
      <c r="J41" s="93"/>
      <c r="K41" s="92"/>
      <c r="L41" s="92"/>
      <c r="M41" s="32"/>
      <c r="N41" s="35"/>
      <c r="O41" s="94"/>
      <c r="P41" s="35"/>
      <c r="Q41" s="38"/>
      <c r="R41" s="29">
        <v>3</v>
      </c>
      <c r="S41" s="95"/>
      <c r="T41" s="96"/>
      <c r="U41" s="96"/>
      <c r="V41" s="96"/>
      <c r="W41" s="96"/>
      <c r="X41" s="96"/>
      <c r="Y41" s="2" t="str">
        <f t="shared" si="5"/>
        <v/>
      </c>
      <c r="Z41" s="3" t="str">
        <f t="shared" si="6"/>
        <v/>
      </c>
      <c r="AA41" s="4" t="str">
        <f>IFERROR(IF(AND(OR(T40="Preventivo", T40="Detectivo"),OR(T41="Preventivo", T41="Detectivo")),(AA40-(+AA40*Y41)),IF(OR(T41="Preventivo", T41="Detectivo"),(AA39-(+AA39*Y41)),IF(T41="Correctivo",AA40,""))),"")</f>
        <v/>
      </c>
      <c r="AB41" s="3" t="str">
        <f t="shared" si="7"/>
        <v/>
      </c>
      <c r="AC41" s="4" t="str">
        <f>IF($I39="Corrupción",IFERROR(IF(AND(T40="Correctivo",T41="Correctivo"),(AC40),IF(T41="Correctivo",(AC39),IF(OR(T41="Preventivo",T41="Detectivo"),AC40,""))),""),IFERROR(IF(AND(T40="Correctivo",T41="Correctivo"),(AC40-(+AC40*Y41)),IF(T41="Correctivo",(AC39-(+AC39*Y41)),IF(OR(T41="Preventivo", T41="Detectivo"),AC40,""))),""))</f>
        <v/>
      </c>
      <c r="AD41" s="12" t="str">
        <f t="shared" si="11"/>
        <v/>
      </c>
      <c r="AE41" s="41"/>
      <c r="AF41" s="92"/>
      <c r="AG41" s="97"/>
      <c r="AH41" s="97"/>
      <c r="AI41" s="98"/>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row>
    <row r="42" spans="1:86" s="24" customFormat="1" ht="29.25" customHeight="1" x14ac:dyDescent="0.25">
      <c r="A42" s="23"/>
      <c r="B42" s="44"/>
      <c r="C42" s="91"/>
      <c r="D42" s="91"/>
      <c r="E42" s="92"/>
      <c r="F42" s="92"/>
      <c r="G42" s="92"/>
      <c r="H42" s="92"/>
      <c r="I42" s="92"/>
      <c r="J42" s="93"/>
      <c r="K42" s="92"/>
      <c r="L42" s="92"/>
      <c r="M42" s="32"/>
      <c r="N42" s="35"/>
      <c r="O42" s="94"/>
      <c r="P42" s="35"/>
      <c r="Q42" s="38"/>
      <c r="R42" s="29">
        <v>4</v>
      </c>
      <c r="S42" s="95"/>
      <c r="T42" s="96"/>
      <c r="U42" s="96"/>
      <c r="V42" s="96"/>
      <c r="W42" s="96"/>
      <c r="X42" s="96"/>
      <c r="Y42" s="2" t="str">
        <f t="shared" si="5"/>
        <v/>
      </c>
      <c r="Z42" s="3" t="str">
        <f t="shared" si="6"/>
        <v/>
      </c>
      <c r="AA42" s="4" t="str">
        <f>IFERROR(IF(AND(OR(T41="Preventivo", T41="Detectivo"),OR(T42="Preventivo", T42="Detectivo")),(AA41-(+AA41*Y42)),IF(OR(T42="Preventivo", T42="Detectivo"),(AA40-(+AA40*Y42)),IF(T42="Correctivo",AA41,""))),"")</f>
        <v/>
      </c>
      <c r="AB42" s="3" t="str">
        <f t="shared" si="7"/>
        <v/>
      </c>
      <c r="AC42" s="4" t="str">
        <f>IF($I39="Corrupción",IFERROR(IF(AND(T41="Correctivo",T42="Correctivo"),(AC41),IF(T42="Correctivo",(AC40),IF(OR(T42="Preventivo",T42="Detectivo"),AC41,""))),""),IFERROR(IF(AND(T41="Correctivo",T42="Correctivo"),(AC41-(+AC41*Y42)),IF(T42="Correctivo",(AC40-(+AC40*Y42)),IF(OR(T42="Preventivo", T42="Detectivo"),AC41,""))),""))</f>
        <v/>
      </c>
      <c r="AD42" s="12" t="str">
        <f t="shared" si="11"/>
        <v/>
      </c>
      <c r="AE42" s="41"/>
      <c r="AF42" s="92"/>
      <c r="AG42" s="97"/>
      <c r="AH42" s="97"/>
      <c r="AI42" s="98"/>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row>
    <row r="43" spans="1:86" s="24" customFormat="1" ht="29.25" customHeight="1" x14ac:dyDescent="0.25">
      <c r="A43" s="23"/>
      <c r="B43" s="44"/>
      <c r="C43" s="91"/>
      <c r="D43" s="91"/>
      <c r="E43" s="92"/>
      <c r="F43" s="92"/>
      <c r="G43" s="92"/>
      <c r="H43" s="92"/>
      <c r="I43" s="92"/>
      <c r="J43" s="93"/>
      <c r="K43" s="92"/>
      <c r="L43" s="92"/>
      <c r="M43" s="32"/>
      <c r="N43" s="35"/>
      <c r="O43" s="94"/>
      <c r="P43" s="35"/>
      <c r="Q43" s="38"/>
      <c r="R43" s="29">
        <v>5</v>
      </c>
      <c r="S43" s="95"/>
      <c r="T43" s="96"/>
      <c r="U43" s="96"/>
      <c r="V43" s="96"/>
      <c r="W43" s="96"/>
      <c r="X43" s="96"/>
      <c r="Y43" s="2" t="str">
        <f t="shared" si="5"/>
        <v/>
      </c>
      <c r="Z43" s="3" t="str">
        <f t="shared" si="6"/>
        <v/>
      </c>
      <c r="AA43" s="4" t="str">
        <f>IFERROR(IF(AND(OR(T42="Preventivo", T42="Detectivo"),OR(T43="Preventivo", T43="Detectivo")),(AA42-(+AA42*Y43)),IF(OR(T43="Preventivo", T43="Detectivo"),(AA41-(+AA41*Y43)),IF(T43="Correctivo",AA42,""))),"")</f>
        <v/>
      </c>
      <c r="AB43" s="3" t="str">
        <f t="shared" si="7"/>
        <v/>
      </c>
      <c r="AC43" s="4" t="str">
        <f>IF($I39="Corrupción",IFERROR(IF(AND(T42="Correctivo",T43="Correctivo"),(AC42),IF(T43="Correctivo",(AC41),IF(OR(T43="Preventivo",T43="Detectivo"),AC42,""))),""),IFERROR(IF(AND(T42="Correctivo",T43="Correctivo"),(AC42-(+AC42*Y43)),IF(T43="Correctivo",(AC41-(+AC41*Y43)),IF(OR(T43="Preventivo", T43="Detectivo"),AC42,""))),""))</f>
        <v/>
      </c>
      <c r="AD43" s="12" t="str">
        <f t="shared" si="11"/>
        <v/>
      </c>
      <c r="AE43" s="41"/>
      <c r="AF43" s="92"/>
      <c r="AG43" s="97"/>
      <c r="AH43" s="97"/>
      <c r="AI43" s="98"/>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row>
    <row r="44" spans="1:86" s="24" customFormat="1" ht="29.25" customHeight="1" thickBot="1" x14ac:dyDescent="0.3">
      <c r="A44" s="23"/>
      <c r="B44" s="45"/>
      <c r="C44" s="99"/>
      <c r="D44" s="99"/>
      <c r="E44" s="100"/>
      <c r="F44" s="100"/>
      <c r="G44" s="100"/>
      <c r="H44" s="100"/>
      <c r="I44" s="100"/>
      <c r="J44" s="101"/>
      <c r="K44" s="100"/>
      <c r="L44" s="100"/>
      <c r="M44" s="33"/>
      <c r="N44" s="36"/>
      <c r="O44" s="102"/>
      <c r="P44" s="36"/>
      <c r="Q44" s="39"/>
      <c r="R44" s="30">
        <v>6</v>
      </c>
      <c r="S44" s="103"/>
      <c r="T44" s="104"/>
      <c r="U44" s="104"/>
      <c r="V44" s="104"/>
      <c r="W44" s="104"/>
      <c r="X44" s="104"/>
      <c r="Y44" s="17" t="str">
        <f t="shared" si="5"/>
        <v/>
      </c>
      <c r="Z44" s="18" t="str">
        <f t="shared" si="6"/>
        <v/>
      </c>
      <c r="AA44" s="19" t="str">
        <f>IFERROR(IF(AND(OR(T42="Preventivo", T42="Detectivo"),OR(T44="Preventivo", T44="Detectivo")),(AA42-(+AA42*Y44)),IF(OR(T44="Preventivo", T44="Detectivo"),(AA41-(+AA41*Y44)),IF(T44="Correctivo",AA42,""))),"")</f>
        <v/>
      </c>
      <c r="AB44" s="18" t="str">
        <f t="shared" si="7"/>
        <v/>
      </c>
      <c r="AC44" s="19" t="str">
        <f>IF($I39="Corrupción",IFERROR(IF(AND(T43="Correctivo",T44="Correctivo"),(AC43),IF(T44="Correctivo",(AC42),IF(OR(T44="Preventivo",T44="Detectivo"),AC43,""))),""),IFERROR(IF(AND(T43="Correctivo",T44="Correctivo"),(AC43-(+AC43*Y44)),IF(T44="Correctivo",(AC42-(+AC42*Y44)),IF(OR(T44="Preventivo", T44="Detectivo"),AC43,""))),""))</f>
        <v/>
      </c>
      <c r="AD44" s="20" t="str">
        <f t="shared" si="11"/>
        <v/>
      </c>
      <c r="AE44" s="42"/>
      <c r="AF44" s="100"/>
      <c r="AG44" s="105"/>
      <c r="AH44" s="105"/>
      <c r="AI44" s="106"/>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row>
    <row r="45" spans="1:86" s="27" customFormat="1" ht="29.25" customHeight="1" thickBot="1" x14ac:dyDescent="0.3">
      <c r="A45" s="25"/>
      <c r="B45" s="43">
        <v>3</v>
      </c>
      <c r="C45" s="83" t="s">
        <v>45</v>
      </c>
      <c r="D45" s="83" t="s">
        <v>159</v>
      </c>
      <c r="E45" s="84" t="s">
        <v>19</v>
      </c>
      <c r="F45" s="84" t="s">
        <v>160</v>
      </c>
      <c r="G45" s="84" t="s">
        <v>161</v>
      </c>
      <c r="H45" s="84" t="s">
        <v>162</v>
      </c>
      <c r="I45" s="84" t="s">
        <v>68</v>
      </c>
      <c r="J45" s="85"/>
      <c r="K45" s="84" t="s">
        <v>157</v>
      </c>
      <c r="L45" s="84" t="s">
        <v>158</v>
      </c>
      <c r="M45" s="31" t="str">
        <f>IF(L45&lt;=0,"",IF(L45&lt;=2,"Muy Baja",IF(L45&lt;=24,"Baja",IF(L45&lt;=500,"Media",IF(L45&lt;=5000,"Alta","Muy Alta")))))</f>
        <v>Muy Alta</v>
      </c>
      <c r="N45" s="34">
        <f>IF(M45="","",IF(M45="Muy Baja",0.2,IF(M45="Baja",0.4,IF(M45="Media",0.6,IF(M45="Alta",0.8,IF(M45="Muy Alta",1,))))))</f>
        <v>1</v>
      </c>
      <c r="O45" s="86" t="s">
        <v>35</v>
      </c>
      <c r="P45" s="34">
        <f>IF(O45="","",IF(O45="Leve",0.2,IF(O45="Menor",0.4,IF(O45="Moderado",0.6,IF(O45="Mayor",0.8,IF(O45="Catastrófico",1,))))))</f>
        <v>0.6</v>
      </c>
      <c r="Q45" s="37" t="str">
        <f>IF(OR(AND(M45="Muy Baja",O45="Leve"),AND(M45="Muy Baja",O45="Menor"),AND(M45="Baja",O45="Leve")),"1 - Baja",IF(OR(AND(M45="Muy baja",O45="Moderado"),AND(M45="Baja",O45="Menor"),AND(M45="Baja",O45="Moderado"),AND(M45="Media",O45="Leve"),AND(M45="Media",O45="Menor"),AND(M45="Media",O45="Moderado"),AND(M45="Alta",O45="Leve"),AND(M45="Alta",O45="Menor")),"2 - Moderada",IF(OR(AND(M45="Muy Baja",O45="Mayor"),AND(M45="Baja",O45="Mayor"),AND(M45="Media",O45="Mayor"),AND(M45="Alta",O45="Moderado"),AND(M45="Alta",O45="Mayor"),AND(M45="Muy Alta",O45="Leve"),AND(M45="Muy Alta",O45="Menor"),AND(M45="Muy Alta",O45="Moderado"),AND(M45="Muy Alta",O45="Mayor")),"3 - Alta",IF(OR(AND(M45="Muy Baja",O45="Catastrófico"),AND(M45="Baja",O45="Catastrófico"),AND(M45="Media",O45="Catastrófico"),AND(M45="Alta",O45="Catastrófico"),AND(M45="Muy Alta",O45="Catastrófico")),"4 - Extrema",""))))</f>
        <v>3 - Alta</v>
      </c>
      <c r="R45" s="28">
        <v>1</v>
      </c>
      <c r="S45" s="87" t="s">
        <v>163</v>
      </c>
      <c r="T45" s="88" t="s">
        <v>76</v>
      </c>
      <c r="U45" s="88" t="s">
        <v>80</v>
      </c>
      <c r="V45" s="88" t="s">
        <v>81</v>
      </c>
      <c r="W45" s="88" t="s">
        <v>83</v>
      </c>
      <c r="X45" s="88" t="s">
        <v>85</v>
      </c>
      <c r="Y45" s="13" t="str">
        <f t="shared" ref="Y45:Y62" si="12">IF(AND(T45="Preventivo",U45="Automático"),"50%",IF(AND(T45="Preventivo",U45="Manual"),"40%",IF(AND(T45="Detectivo",U45="Automático"),"40%",IF(AND(T45="Detectivo",U45="Manual"),"30%",IF(AND(T45="Correctivo",U45="Automático"),"35%",IF(AND(T45="Correctivo",U45="Manual"),"25%",""))))))</f>
        <v>40%</v>
      </c>
      <c r="Z45" s="14" t="str">
        <f t="shared" ref="Z45:Z62" si="13">IFERROR(IF(AA45="","",IF(AA45&lt;=0.2,"Muy Baja",IF(AA45&lt;=0.4,"Baja",IF(AA45&lt;=0.6,"Media",IF(AA45&lt;=0.8,"Alta","Muy Alta"))))),"")</f>
        <v>Media</v>
      </c>
      <c r="AA45" s="15">
        <f>IFERROR(IF(OR(T45="Preventivo", T45="Detectivo"),(N45-(+N45*Y45)),IF(T45="Correctivo",N45,"")),"")</f>
        <v>0.6</v>
      </c>
      <c r="AB45" s="14" t="str">
        <f t="shared" ref="AB45:AB62" si="14">IFERROR(IF(AC45="","",IF(AC45&lt;=0.2,"Leve",IF(AC45&lt;=0.4,"Menor",IF(AC45&lt;=0.6,"Moderado",IF(AC45&lt;=0.8,"Mayor","Catastrófico"))))),"")</f>
        <v>Moderado</v>
      </c>
      <c r="AC45" s="15">
        <f>IF($I45="Corrupción",IFERROR(IF(T45="Correctivo",(P45),IF(OR(T45="Preventivo",T45="Detectivo"),P45,"")),""),IFERROR(IF(T45="Correctivo",(P45-(+P45*Y45)),IF(OR(T45="Preventivo",T45="Detectivo"),P45,"")),""))</f>
        <v>0.6</v>
      </c>
      <c r="AD45" s="16" t="str">
        <f>IF(OR(AND(Z45="Muy Baja",AB45="Leve"),AND(Z45="Muy Baja",AB45="Menor"),AND(Z45="Baja",AB45="Leve")),"1 - Baja",IF(OR(AND(Z45="Muy baja",AB45="Moderado"),AND(Z45="Baja",AB45="Menor"),AND(Z45="Baja",AB45="Moderado"),AND(Z45="Media",AB45="Leve"),AND(Z45="Media",AB45="Menor"),AND(Z45="Media",AB45="Moderado"),AND(Z45="Alta",AB45="Leve"),AND(Z45="Alta",AB45="Menor")),"2 - Moderada",IF(OR(AND(Z45="Muy Baja",AB45="Mayor"),AND(Z45="Baja",AB45="Mayor"),AND(Z45="Media",AB45="Mayor"),AND(Z45="Alta",AB45="Moderado"),AND(Z45="Alta",AB45="Mayor"),AND(Z45="Muy Alta",AB45="Leve"),AND(Z45="Muy Alta",AB45="Menor"),AND(Z45="Muy Alta",AB45="Moderado"),AND(Z45="Muy Alta",AB45="Mayor")),"3 - Alta",IF(OR(AND(Z45="Muy Baja",AB45="Catastrófico"),AND(Z45="Baja",AB45="Catastrófico"),AND(Z45="Media",AB45="Catastrófico"),AND(Z45="Alta",AB45="Catastrófico"),AND(Z45="Muy Alta",AB45="Catastrófico")),"4 - Extrema",""))))</f>
        <v>2 - Moderada</v>
      </c>
      <c r="AE45" s="40" t="str">
        <f>IF(ISBLANK(U45), Q45,LOOKUP(2,1/(AD45:AD50&lt;&gt;""),AD45:AD50))</f>
        <v>2 - Moderada</v>
      </c>
      <c r="AF45" s="84" t="s">
        <v>89</v>
      </c>
      <c r="AG45" s="89" t="s">
        <v>164</v>
      </c>
      <c r="AH45" s="89" t="s">
        <v>156</v>
      </c>
      <c r="AI45" s="90">
        <v>44943</v>
      </c>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row>
    <row r="46" spans="1:86" s="24" customFormat="1" ht="29.25" customHeight="1" x14ac:dyDescent="0.25">
      <c r="A46" s="23"/>
      <c r="B46" s="44"/>
      <c r="C46" s="91"/>
      <c r="D46" s="91"/>
      <c r="E46" s="92"/>
      <c r="F46" s="92"/>
      <c r="G46" s="92"/>
      <c r="H46" s="92"/>
      <c r="I46" s="92"/>
      <c r="J46" s="93"/>
      <c r="K46" s="92"/>
      <c r="L46" s="92"/>
      <c r="M46" s="32"/>
      <c r="N46" s="35"/>
      <c r="O46" s="94"/>
      <c r="P46" s="35"/>
      <c r="Q46" s="38"/>
      <c r="R46" s="29">
        <v>2</v>
      </c>
      <c r="S46" s="87" t="s">
        <v>165</v>
      </c>
      <c r="T46" s="96" t="s">
        <v>76</v>
      </c>
      <c r="U46" s="96" t="s">
        <v>80</v>
      </c>
      <c r="V46" s="96" t="s">
        <v>81</v>
      </c>
      <c r="W46" s="96" t="s">
        <v>83</v>
      </c>
      <c r="X46" s="96" t="s">
        <v>85</v>
      </c>
      <c r="Y46" s="2" t="str">
        <f t="shared" si="12"/>
        <v>40%</v>
      </c>
      <c r="Z46" s="3" t="str">
        <f t="shared" si="13"/>
        <v>Baja</v>
      </c>
      <c r="AA46" s="4">
        <f>IFERROR(IF(AND(OR(T45="Preventivo", T45="Detectivo"),OR(T46="Preventivo", T46="Detectivo")),(AA45-(+AA45*Y46)),IF(OR(T46="Preventivo", T46="Detectivo"),(N45-(+N45*Y46)),IF(T46="Correctivo",AA45,""))),"")</f>
        <v>0.36</v>
      </c>
      <c r="AB46" s="3" t="str">
        <f t="shared" si="14"/>
        <v>Moderado</v>
      </c>
      <c r="AC46" s="4">
        <f>IF($I45="Corrupción",IFERROR(IF(AND(T45="Correctivo",T46="Correctivo"),(AC45),IF(T46="Correctivo",(P45),IF(OR(T46="Preventivo",T46="Detectivo"),AC45,""))),""),IFERROR(IF(AND(T45="Correctivo",T46="Correctivo"),(AC45-(+AC45*Y46)),IF(T46="Correctivo",(P45-(+P45*Y46)),IF(OR(T46="Preventivo",T46="Detectivo"),AC45,""))),""))</f>
        <v>0.6</v>
      </c>
      <c r="AD46" s="12" t="str">
        <f t="shared" ref="AD46:AD50" si="15">IF(OR(AND(Z46="Muy Baja",AB46="Leve"),AND(Z46="Muy Baja",AB46="Menor"),AND(Z46="Baja",AB46="Leve")),"1 - Baja",IF(OR(AND(Z46="Muy baja",AB46="Moderado"),AND(Z46="Baja",AB46="Menor"),AND(Z46="Baja",AB46="Moderado"),AND(Z46="Media",AB46="Leve"),AND(Z46="Media",AB46="Menor"),AND(Z46="Media",AB46="Moderado"),AND(Z46="Alta",AB46="Leve"),AND(Z46="Alta",AB46="Menor")),"2 - Moderada",IF(OR(AND(Z46="Muy Baja",AB46="Mayor"),AND(Z46="Baja",AB46="Mayor"),AND(Z46="Media",AB46="Mayor"),AND(Z46="Alta",AB46="Moderado"),AND(Z46="Alta",AB46="Mayor"),AND(Z46="Muy Alta",AB46="Leve"),AND(Z46="Muy Alta",AB46="Menor"),AND(Z46="Muy Alta",AB46="Moderado"),AND(Z46="Muy Alta",AB46="Mayor")),"3 - Alta",IF(OR(AND(Z46="Muy Baja",AB46="Catastrófico"),AND(Z46="Baja",AB46="Catastrófico"),AND(Z46="Media",AB46="Catastrófico"),AND(Z46="Alta",AB46="Catastrófico"),AND(Z46="Muy Alta",AB46="Catastrófico")),"4 - Extrema",""))))</f>
        <v>2 - Moderada</v>
      </c>
      <c r="AE46" s="41"/>
      <c r="AF46" s="92"/>
      <c r="AG46" s="97"/>
      <c r="AH46" s="89"/>
      <c r="AI46" s="90"/>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row>
    <row r="47" spans="1:86" s="24" customFormat="1" ht="29.25" customHeight="1" x14ac:dyDescent="0.25">
      <c r="A47" s="23"/>
      <c r="B47" s="44"/>
      <c r="C47" s="91"/>
      <c r="D47" s="91"/>
      <c r="E47" s="92"/>
      <c r="F47" s="92"/>
      <c r="G47" s="92"/>
      <c r="H47" s="92"/>
      <c r="I47" s="92"/>
      <c r="J47" s="93"/>
      <c r="K47" s="92"/>
      <c r="L47" s="92"/>
      <c r="M47" s="32"/>
      <c r="N47" s="35"/>
      <c r="O47" s="94"/>
      <c r="P47" s="35"/>
      <c r="Q47" s="38"/>
      <c r="R47" s="29">
        <v>3</v>
      </c>
      <c r="S47" s="95"/>
      <c r="T47" s="96"/>
      <c r="U47" s="96"/>
      <c r="V47" s="96"/>
      <c r="W47" s="96"/>
      <c r="X47" s="96"/>
      <c r="Y47" s="2" t="str">
        <f t="shared" si="12"/>
        <v/>
      </c>
      <c r="Z47" s="3" t="str">
        <f t="shared" si="13"/>
        <v/>
      </c>
      <c r="AA47" s="4" t="str">
        <f>IFERROR(IF(AND(OR(T46="Preventivo", T46="Detectivo"),OR(T47="Preventivo", T47="Detectivo")),(AA46-(+AA46*Y47)),IF(OR(T47="Preventivo", T47="Detectivo"),(AA45-(+AA45*Y47)),IF(T47="Correctivo",AA46,""))),"")</f>
        <v/>
      </c>
      <c r="AB47" s="3" t="str">
        <f t="shared" si="14"/>
        <v/>
      </c>
      <c r="AC47" s="4" t="str">
        <f>IF($I45="Corrupción",IFERROR(IF(AND(T46="Correctivo",T47="Correctivo"),(AC46),IF(T47="Correctivo",(AC45),IF(OR(T47="Preventivo",T47="Detectivo"),AC46,""))),""),IFERROR(IF(AND(T46="Correctivo",T47="Correctivo"),(AC46-(+AC46*Y47)),IF(T47="Correctivo",(AC45-(+AC45*Y47)),IF(OR(T47="Preventivo", T47="Detectivo"),AC46,""))),""))</f>
        <v/>
      </c>
      <c r="AD47" s="12" t="str">
        <f t="shared" si="15"/>
        <v/>
      </c>
      <c r="AE47" s="41"/>
      <c r="AF47" s="92"/>
      <c r="AG47" s="97"/>
      <c r="AH47" s="97"/>
      <c r="AI47" s="98"/>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row>
    <row r="48" spans="1:86" s="24" customFormat="1" ht="29.25" customHeight="1" x14ac:dyDescent="0.25">
      <c r="A48" s="23"/>
      <c r="B48" s="44"/>
      <c r="C48" s="91"/>
      <c r="D48" s="91"/>
      <c r="E48" s="92"/>
      <c r="F48" s="92"/>
      <c r="G48" s="92"/>
      <c r="H48" s="92"/>
      <c r="I48" s="92"/>
      <c r="J48" s="93"/>
      <c r="K48" s="92"/>
      <c r="L48" s="92"/>
      <c r="M48" s="32"/>
      <c r="N48" s="35"/>
      <c r="O48" s="94"/>
      <c r="P48" s="35"/>
      <c r="Q48" s="38"/>
      <c r="R48" s="29">
        <v>4</v>
      </c>
      <c r="S48" s="95"/>
      <c r="T48" s="96"/>
      <c r="U48" s="96"/>
      <c r="V48" s="96"/>
      <c r="W48" s="96"/>
      <c r="X48" s="96"/>
      <c r="Y48" s="2" t="str">
        <f t="shared" si="12"/>
        <v/>
      </c>
      <c r="Z48" s="3" t="str">
        <f t="shared" si="13"/>
        <v/>
      </c>
      <c r="AA48" s="4" t="str">
        <f>IFERROR(IF(AND(OR(T47="Preventivo", T47="Detectivo"),OR(T48="Preventivo", T48="Detectivo")),(AA47-(+AA47*Y48)),IF(OR(T48="Preventivo", T48="Detectivo"),(AA46-(+AA46*Y48)),IF(T48="Correctivo",AA47,""))),"")</f>
        <v/>
      </c>
      <c r="AB48" s="3" t="str">
        <f t="shared" si="14"/>
        <v/>
      </c>
      <c r="AC48" s="4" t="str">
        <f>IF($I45="Corrupción",IFERROR(IF(AND(T47="Correctivo",T48="Correctivo"),(AC47),IF(T48="Correctivo",(AC46),IF(OR(T48="Preventivo",T48="Detectivo"),AC47,""))),""),IFERROR(IF(AND(T47="Correctivo",T48="Correctivo"),(AC47-(+AC47*Y48)),IF(T48="Correctivo",(AC46-(+AC46*Y48)),IF(OR(T48="Preventivo", T48="Detectivo"),AC47,""))),""))</f>
        <v/>
      </c>
      <c r="AD48" s="12" t="str">
        <f t="shared" si="15"/>
        <v/>
      </c>
      <c r="AE48" s="41"/>
      <c r="AF48" s="92"/>
      <c r="AG48" s="97"/>
      <c r="AH48" s="97"/>
      <c r="AI48" s="98"/>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row>
    <row r="49" spans="1:86" s="24" customFormat="1" ht="29.25" customHeight="1" x14ac:dyDescent="0.25">
      <c r="A49" s="23"/>
      <c r="B49" s="44"/>
      <c r="C49" s="91"/>
      <c r="D49" s="91"/>
      <c r="E49" s="92"/>
      <c r="F49" s="92"/>
      <c r="G49" s="92"/>
      <c r="H49" s="92"/>
      <c r="I49" s="92"/>
      <c r="J49" s="93"/>
      <c r="K49" s="92"/>
      <c r="L49" s="92"/>
      <c r="M49" s="32"/>
      <c r="N49" s="35"/>
      <c r="O49" s="94"/>
      <c r="P49" s="35"/>
      <c r="Q49" s="38"/>
      <c r="R49" s="29">
        <v>5</v>
      </c>
      <c r="S49" s="95"/>
      <c r="T49" s="96"/>
      <c r="U49" s="96"/>
      <c r="V49" s="96"/>
      <c r="W49" s="96"/>
      <c r="X49" s="96"/>
      <c r="Y49" s="2" t="str">
        <f t="shared" si="12"/>
        <v/>
      </c>
      <c r="Z49" s="3" t="str">
        <f t="shared" si="13"/>
        <v/>
      </c>
      <c r="AA49" s="4" t="str">
        <f>IFERROR(IF(AND(OR(T48="Preventivo", T48="Detectivo"),OR(T49="Preventivo", T49="Detectivo")),(AA48-(+AA48*Y49)),IF(OR(T49="Preventivo", T49="Detectivo"),(AA47-(+AA47*Y49)),IF(T49="Correctivo",AA48,""))),"")</f>
        <v/>
      </c>
      <c r="AB49" s="3" t="str">
        <f t="shared" si="14"/>
        <v/>
      </c>
      <c r="AC49" s="4" t="str">
        <f>IF($I45="Corrupción",IFERROR(IF(AND(T48="Correctivo",T49="Correctivo"),(AC48),IF(T49="Correctivo",(AC47),IF(OR(T49="Preventivo",T49="Detectivo"),AC48,""))),""),IFERROR(IF(AND(T48="Correctivo",T49="Correctivo"),(AC48-(+AC48*Y49)),IF(T49="Correctivo",(AC47-(+AC47*Y49)),IF(OR(T49="Preventivo", T49="Detectivo"),AC48,""))),""))</f>
        <v/>
      </c>
      <c r="AD49" s="12" t="str">
        <f t="shared" si="15"/>
        <v/>
      </c>
      <c r="AE49" s="41"/>
      <c r="AF49" s="92"/>
      <c r="AG49" s="97"/>
      <c r="AH49" s="97"/>
      <c r="AI49" s="98"/>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row>
    <row r="50" spans="1:86" s="24" customFormat="1" ht="29.25" customHeight="1" thickBot="1" x14ac:dyDescent="0.3">
      <c r="A50" s="23"/>
      <c r="B50" s="45"/>
      <c r="C50" s="99"/>
      <c r="D50" s="99"/>
      <c r="E50" s="100"/>
      <c r="F50" s="100"/>
      <c r="G50" s="100"/>
      <c r="H50" s="100"/>
      <c r="I50" s="100"/>
      <c r="J50" s="101"/>
      <c r="K50" s="100"/>
      <c r="L50" s="100"/>
      <c r="M50" s="33"/>
      <c r="N50" s="36"/>
      <c r="O50" s="102"/>
      <c r="P50" s="36"/>
      <c r="Q50" s="39"/>
      <c r="R50" s="30">
        <v>6</v>
      </c>
      <c r="S50" s="103"/>
      <c r="T50" s="104"/>
      <c r="U50" s="104"/>
      <c r="V50" s="104"/>
      <c r="W50" s="104"/>
      <c r="X50" s="104"/>
      <c r="Y50" s="17" t="str">
        <f t="shared" si="12"/>
        <v/>
      </c>
      <c r="Z50" s="18" t="str">
        <f t="shared" si="13"/>
        <v/>
      </c>
      <c r="AA50" s="19" t="str">
        <f>IFERROR(IF(AND(OR(T48="Preventivo", T48="Detectivo"),OR(T50="Preventivo", T50="Detectivo")),(AA48-(+AA48*Y50)),IF(OR(T50="Preventivo", T50="Detectivo"),(AA47-(+AA47*Y50)),IF(T50="Correctivo",AA48,""))),"")</f>
        <v/>
      </c>
      <c r="AB50" s="18" t="str">
        <f t="shared" si="14"/>
        <v/>
      </c>
      <c r="AC50" s="19" t="str">
        <f>IF($I45="Corrupción",IFERROR(IF(AND(T49="Correctivo",T50="Correctivo"),(AC49),IF(T50="Correctivo",(AC48),IF(OR(T50="Preventivo",T50="Detectivo"),AC49,""))),""),IFERROR(IF(AND(T49="Correctivo",T50="Correctivo"),(AC49-(+AC49*Y50)),IF(T50="Correctivo",(AC48-(+AC48*Y50)),IF(OR(T50="Preventivo", T50="Detectivo"),AC49,""))),""))</f>
        <v/>
      </c>
      <c r="AD50" s="20" t="str">
        <f t="shared" si="15"/>
        <v/>
      </c>
      <c r="AE50" s="42"/>
      <c r="AF50" s="100"/>
      <c r="AG50" s="105"/>
      <c r="AH50" s="105"/>
      <c r="AI50" s="106"/>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row>
    <row r="51" spans="1:86" s="27" customFormat="1" ht="111.75" customHeight="1" thickBot="1" x14ac:dyDescent="0.3">
      <c r="A51" s="25"/>
      <c r="B51" s="43">
        <v>4</v>
      </c>
      <c r="C51" s="83" t="s">
        <v>67</v>
      </c>
      <c r="D51" s="83" t="s">
        <v>168</v>
      </c>
      <c r="E51" s="84" t="s">
        <v>19</v>
      </c>
      <c r="F51" s="84" t="s">
        <v>120</v>
      </c>
      <c r="G51" s="84" t="s">
        <v>169</v>
      </c>
      <c r="H51" s="84" t="s">
        <v>170</v>
      </c>
      <c r="I51" s="84" t="s">
        <v>68</v>
      </c>
      <c r="J51" s="85"/>
      <c r="K51" s="84" t="s">
        <v>166</v>
      </c>
      <c r="L51" s="84">
        <v>30</v>
      </c>
      <c r="M51" s="31" t="str">
        <f>IF(L51&lt;=0,"",IF(L51&lt;=2,"Muy Baja",IF(L51&lt;=24,"Baja",IF(L51&lt;=500,"Media",IF(L51&lt;=5000,"Alta","Muy Alta")))))</f>
        <v>Media</v>
      </c>
      <c r="N51" s="34">
        <f>IF(M51="","",IF(M51="Muy Baja",0.2,IF(M51="Baja",0.4,IF(M51="Media",0.6,IF(M51="Alta",0.8,IF(M51="Muy Alta",1,))))))</f>
        <v>0.6</v>
      </c>
      <c r="O51" s="86" t="s">
        <v>34</v>
      </c>
      <c r="P51" s="34">
        <f>IF(O51="","",IF(O51="Leve",0.2,IF(O51="Menor",0.4,IF(O51="Moderado",0.6,IF(O51="Mayor",0.8,IF(O51="Catastrófico",1,))))))</f>
        <v>0.8</v>
      </c>
      <c r="Q51" s="37" t="str">
        <f>IF(OR(AND(M51="Muy Baja",O51="Leve"),AND(M51="Muy Baja",O51="Menor"),AND(M51="Baja",O51="Leve")),"1 - Baja",IF(OR(AND(M51="Muy baja",O51="Moderado"),AND(M51="Baja",O51="Menor"),AND(M51="Baja",O51="Moderado"),AND(M51="Media",O51="Leve"),AND(M51="Media",O51="Menor"),AND(M51="Media",O51="Moderado"),AND(M51="Alta",O51="Leve"),AND(M51="Alta",O51="Menor")),"2 - Moderada",IF(OR(AND(M51="Muy Baja",O51="Mayor"),AND(M51="Baja",O51="Mayor"),AND(M51="Media",O51="Mayor"),AND(M51="Alta",O51="Moderado"),AND(M51="Alta",O51="Mayor"),AND(M51="Muy Alta",O51="Leve"),AND(M51="Muy Alta",O51="Menor"),AND(M51="Muy Alta",O51="Moderado"),AND(M51="Muy Alta",O51="Mayor")),"3 - Alta",IF(OR(AND(M51="Muy Baja",O51="Catastrófico"),AND(M51="Baja",O51="Catastrófico"),AND(M51="Media",O51="Catastrófico"),AND(M51="Alta",O51="Catastrófico"),AND(M51="Muy Alta",O51="Catastrófico")),"4 - Extrema",""))))</f>
        <v>3 - Alta</v>
      </c>
      <c r="R51" s="28">
        <v>1</v>
      </c>
      <c r="S51" s="95" t="s">
        <v>171</v>
      </c>
      <c r="T51" s="88" t="s">
        <v>76</v>
      </c>
      <c r="U51" s="88" t="s">
        <v>80</v>
      </c>
      <c r="V51" s="88" t="s">
        <v>82</v>
      </c>
      <c r="W51" s="88" t="s">
        <v>83</v>
      </c>
      <c r="X51" s="88" t="s">
        <v>85</v>
      </c>
      <c r="Y51" s="13" t="str">
        <f t="shared" si="12"/>
        <v>40%</v>
      </c>
      <c r="Z51" s="14" t="str">
        <f t="shared" si="13"/>
        <v>Baja</v>
      </c>
      <c r="AA51" s="15">
        <f>IFERROR(IF(OR(T51="Preventivo", T51="Detectivo"),(N51-(+N51*Y51)),IF(T51="Correctivo",N51,"")),"")</f>
        <v>0.36</v>
      </c>
      <c r="AB51" s="14" t="str">
        <f t="shared" si="14"/>
        <v>Mayor</v>
      </c>
      <c r="AC51" s="15">
        <f>IF($I51="Corrupción",IFERROR(IF(T51="Correctivo",(P51),IF(OR(T51="Preventivo",T51="Detectivo"),P51,"")),""),IFERROR(IF(T51="Correctivo",(P51-(+P51*Y51)),IF(OR(T51="Preventivo",T51="Detectivo"),P51,"")),""))</f>
        <v>0.8</v>
      </c>
      <c r="AD51" s="16" t="str">
        <f>IF(OR(AND(Z51="Muy Baja",AB51="Leve"),AND(Z51="Muy Baja",AB51="Menor"),AND(Z51="Baja",AB51="Leve")),"1 - Baja",IF(OR(AND(Z51="Muy baja",AB51="Moderado"),AND(Z51="Baja",AB51="Menor"),AND(Z51="Baja",AB51="Moderado"),AND(Z51="Media",AB51="Leve"),AND(Z51="Media",AB51="Menor"),AND(Z51="Media",AB51="Moderado"),AND(Z51="Alta",AB51="Leve"),AND(Z51="Alta",AB51="Menor")),"2 - Moderada",IF(OR(AND(Z51="Muy Baja",AB51="Mayor"),AND(Z51="Baja",AB51="Mayor"),AND(Z51="Media",AB51="Mayor"),AND(Z51="Alta",AB51="Moderado"),AND(Z51="Alta",AB51="Mayor"),AND(Z51="Muy Alta",AB51="Leve"),AND(Z51="Muy Alta",AB51="Menor"),AND(Z51="Muy Alta",AB51="Moderado"),AND(Z51="Muy Alta",AB51="Mayor")),"3 - Alta",IF(OR(AND(Z51="Muy Baja",AB51="Catastrófico"),AND(Z51="Baja",AB51="Catastrófico"),AND(Z51="Media",AB51="Catastrófico"),AND(Z51="Alta",AB51="Catastrófico"),AND(Z51="Muy Alta",AB51="Catastrófico")),"4 - Extrema",""))))</f>
        <v>3 - Alta</v>
      </c>
      <c r="AE51" s="40" t="str">
        <f>IF(ISBLANK(U51), Q51,LOOKUP(2,1/(AD51:AD56&lt;&gt;""),AD51:AD56))</f>
        <v>3 - Alta</v>
      </c>
      <c r="AF51" s="84" t="s">
        <v>89</v>
      </c>
      <c r="AG51" s="89" t="s">
        <v>172</v>
      </c>
      <c r="AH51" s="89" t="s">
        <v>167</v>
      </c>
      <c r="AI51" s="90">
        <v>44949</v>
      </c>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row>
    <row r="52" spans="1:86" s="24" customFormat="1" ht="112.5" customHeight="1" x14ac:dyDescent="0.25">
      <c r="A52" s="23"/>
      <c r="B52" s="44"/>
      <c r="C52" s="91"/>
      <c r="D52" s="91"/>
      <c r="E52" s="92"/>
      <c r="F52" s="92"/>
      <c r="G52" s="92"/>
      <c r="H52" s="92"/>
      <c r="I52" s="92"/>
      <c r="J52" s="93"/>
      <c r="K52" s="92"/>
      <c r="L52" s="92"/>
      <c r="M52" s="32"/>
      <c r="N52" s="35"/>
      <c r="O52" s="94"/>
      <c r="P52" s="35"/>
      <c r="Q52" s="38"/>
      <c r="R52" s="29">
        <v>2</v>
      </c>
      <c r="S52" s="95" t="s">
        <v>173</v>
      </c>
      <c r="T52" s="96" t="s">
        <v>76</v>
      </c>
      <c r="U52" s="96" t="s">
        <v>80</v>
      </c>
      <c r="V52" s="96" t="s">
        <v>82</v>
      </c>
      <c r="W52" s="96" t="s">
        <v>83</v>
      </c>
      <c r="X52" s="96" t="s">
        <v>85</v>
      </c>
      <c r="Y52" s="2" t="str">
        <f t="shared" si="12"/>
        <v>40%</v>
      </c>
      <c r="Z52" s="3" t="str">
        <f t="shared" si="13"/>
        <v>Baja</v>
      </c>
      <c r="AA52" s="4">
        <f>IFERROR(IF(AND(OR(T51="Preventivo", T51="Detectivo"),OR(T52="Preventivo", T52="Detectivo")),(AA51-(+AA51*Y52)),IF(OR(T52="Preventivo", T52="Detectivo"),(N51-(+N51*Y52)),IF(T52="Correctivo",AA51,""))),"")</f>
        <v>0.216</v>
      </c>
      <c r="AB52" s="3" t="str">
        <f t="shared" si="14"/>
        <v>Mayor</v>
      </c>
      <c r="AC52" s="4">
        <f>IF($I51="Corrupción",IFERROR(IF(AND(T51="Correctivo",T52="Correctivo"),(AC51),IF(T52="Correctivo",(P51),IF(OR(T52="Preventivo",T52="Detectivo"),AC51,""))),""),IFERROR(IF(AND(T51="Correctivo",T52="Correctivo"),(AC51-(+AC51*Y52)),IF(T52="Correctivo",(P51-(+P51*Y52)),IF(OR(T52="Preventivo",T52="Detectivo"),AC51,""))),""))</f>
        <v>0.8</v>
      </c>
      <c r="AD52" s="12" t="str">
        <f t="shared" ref="AD52:AD56" si="16">IF(OR(AND(Z52="Muy Baja",AB52="Leve"),AND(Z52="Muy Baja",AB52="Menor"),AND(Z52="Baja",AB52="Leve")),"1 - Baja",IF(OR(AND(Z52="Muy baja",AB52="Moderado"),AND(Z52="Baja",AB52="Menor"),AND(Z52="Baja",AB52="Moderado"),AND(Z52="Media",AB52="Leve"),AND(Z52="Media",AB52="Menor"),AND(Z52="Media",AB52="Moderado"),AND(Z52="Alta",AB52="Leve"),AND(Z52="Alta",AB52="Menor")),"2 - Moderada",IF(OR(AND(Z52="Muy Baja",AB52="Mayor"),AND(Z52="Baja",AB52="Mayor"),AND(Z52="Media",AB52="Mayor"),AND(Z52="Alta",AB52="Moderado"),AND(Z52="Alta",AB52="Mayor"),AND(Z52="Muy Alta",AB52="Leve"),AND(Z52="Muy Alta",AB52="Menor"),AND(Z52="Muy Alta",AB52="Moderado"),AND(Z52="Muy Alta",AB52="Mayor")),"3 - Alta",IF(OR(AND(Z52="Muy Baja",AB52="Catastrófico"),AND(Z52="Baja",AB52="Catastrófico"),AND(Z52="Media",AB52="Catastrófico"),AND(Z52="Alta",AB52="Catastrófico"),AND(Z52="Muy Alta",AB52="Catastrófico")),"4 - Extrema",""))))</f>
        <v>3 - Alta</v>
      </c>
      <c r="AE52" s="41"/>
      <c r="AF52" s="92"/>
      <c r="AG52" s="97" t="s">
        <v>174</v>
      </c>
      <c r="AH52" s="89" t="s">
        <v>167</v>
      </c>
      <c r="AI52" s="90">
        <v>44949</v>
      </c>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row>
    <row r="53" spans="1:86" s="24" customFormat="1" ht="71.25" customHeight="1" x14ac:dyDescent="0.25">
      <c r="A53" s="23"/>
      <c r="B53" s="44"/>
      <c r="C53" s="91"/>
      <c r="D53" s="91"/>
      <c r="E53" s="92"/>
      <c r="F53" s="92"/>
      <c r="G53" s="92"/>
      <c r="H53" s="92"/>
      <c r="I53" s="92"/>
      <c r="J53" s="93"/>
      <c r="K53" s="92"/>
      <c r="L53" s="92"/>
      <c r="M53" s="32"/>
      <c r="N53" s="35"/>
      <c r="O53" s="94"/>
      <c r="P53" s="35"/>
      <c r="Q53" s="38"/>
      <c r="R53" s="29">
        <v>3</v>
      </c>
      <c r="S53" s="95"/>
      <c r="T53" s="96"/>
      <c r="U53" s="96"/>
      <c r="V53" s="96"/>
      <c r="W53" s="96"/>
      <c r="X53" s="96"/>
      <c r="Y53" s="2" t="str">
        <f t="shared" si="12"/>
        <v/>
      </c>
      <c r="Z53" s="3" t="str">
        <f t="shared" si="13"/>
        <v/>
      </c>
      <c r="AA53" s="4" t="str">
        <f>IFERROR(IF(AND(OR(T52="Preventivo", T52="Detectivo"),OR(T53="Preventivo", T53="Detectivo")),(AA52-(+AA52*Y53)),IF(OR(T53="Preventivo", T53="Detectivo"),(AA51-(+AA51*Y53)),IF(T53="Correctivo",AA52,""))),"")</f>
        <v/>
      </c>
      <c r="AB53" s="3" t="str">
        <f t="shared" si="14"/>
        <v/>
      </c>
      <c r="AC53" s="4" t="str">
        <f>IF($I51="Corrupción",IFERROR(IF(AND(T52="Correctivo",T53="Correctivo"),(AC52),IF(T53="Correctivo",(AC51),IF(OR(T53="Preventivo",T53="Detectivo"),AC52,""))),""),IFERROR(IF(AND(T52="Correctivo",T53="Correctivo"),(AC52-(+AC52*Y53)),IF(T53="Correctivo",(AC51-(+AC51*Y53)),IF(OR(T53="Preventivo", T53="Detectivo"),AC52,""))),""))</f>
        <v/>
      </c>
      <c r="AD53" s="12" t="str">
        <f t="shared" si="16"/>
        <v/>
      </c>
      <c r="AE53" s="41"/>
      <c r="AF53" s="92"/>
      <c r="AG53" s="97"/>
      <c r="AH53" s="97"/>
      <c r="AI53" s="98"/>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row>
    <row r="54" spans="1:86" s="24" customFormat="1" ht="29.25" customHeight="1" x14ac:dyDescent="0.25">
      <c r="A54" s="23"/>
      <c r="B54" s="44"/>
      <c r="C54" s="91"/>
      <c r="D54" s="91"/>
      <c r="E54" s="92"/>
      <c r="F54" s="92"/>
      <c r="G54" s="92"/>
      <c r="H54" s="92"/>
      <c r="I54" s="92"/>
      <c r="J54" s="93"/>
      <c r="K54" s="92"/>
      <c r="L54" s="92"/>
      <c r="M54" s="32"/>
      <c r="N54" s="35"/>
      <c r="O54" s="94"/>
      <c r="P54" s="35"/>
      <c r="Q54" s="38"/>
      <c r="R54" s="29">
        <v>4</v>
      </c>
      <c r="S54" s="95"/>
      <c r="T54" s="96"/>
      <c r="U54" s="96"/>
      <c r="V54" s="96"/>
      <c r="W54" s="96"/>
      <c r="X54" s="96"/>
      <c r="Y54" s="2" t="str">
        <f t="shared" si="12"/>
        <v/>
      </c>
      <c r="Z54" s="3" t="str">
        <f t="shared" si="13"/>
        <v/>
      </c>
      <c r="AA54" s="4" t="str">
        <f>IFERROR(IF(AND(OR(T53="Preventivo", T53="Detectivo"),OR(T54="Preventivo", T54="Detectivo")),(AA53-(+AA53*Y54)),IF(OR(T54="Preventivo", T54="Detectivo"),(AA52-(+AA52*Y54)),IF(T54="Correctivo",AA53,""))),"")</f>
        <v/>
      </c>
      <c r="AB54" s="3" t="str">
        <f t="shared" si="14"/>
        <v/>
      </c>
      <c r="AC54" s="4" t="str">
        <f>IF($I51="Corrupción",IFERROR(IF(AND(T53="Correctivo",T54="Correctivo"),(AC53),IF(T54="Correctivo",(AC52),IF(OR(T54="Preventivo",T54="Detectivo"),AC53,""))),""),IFERROR(IF(AND(T53="Correctivo",T54="Correctivo"),(AC53-(+AC53*Y54)),IF(T54="Correctivo",(AC52-(+AC52*Y54)),IF(OR(T54="Preventivo", T54="Detectivo"),AC53,""))),""))</f>
        <v/>
      </c>
      <c r="AD54" s="12" t="str">
        <f t="shared" si="16"/>
        <v/>
      </c>
      <c r="AE54" s="41"/>
      <c r="AF54" s="92"/>
      <c r="AG54" s="97"/>
      <c r="AH54" s="97"/>
      <c r="AI54" s="98"/>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row>
    <row r="55" spans="1:86" s="24" customFormat="1" ht="29.25" customHeight="1" x14ac:dyDescent="0.25">
      <c r="A55" s="23"/>
      <c r="B55" s="44"/>
      <c r="C55" s="91"/>
      <c r="D55" s="91"/>
      <c r="E55" s="92"/>
      <c r="F55" s="92"/>
      <c r="G55" s="92"/>
      <c r="H55" s="92"/>
      <c r="I55" s="92"/>
      <c r="J55" s="93"/>
      <c r="K55" s="92"/>
      <c r="L55" s="92"/>
      <c r="M55" s="32"/>
      <c r="N55" s="35"/>
      <c r="O55" s="94"/>
      <c r="P55" s="35"/>
      <c r="Q55" s="38"/>
      <c r="R55" s="29">
        <v>5</v>
      </c>
      <c r="S55" s="95"/>
      <c r="T55" s="96"/>
      <c r="U55" s="96"/>
      <c r="V55" s="96"/>
      <c r="W55" s="96"/>
      <c r="X55" s="96"/>
      <c r="Y55" s="2" t="str">
        <f t="shared" si="12"/>
        <v/>
      </c>
      <c r="Z55" s="3" t="str">
        <f t="shared" si="13"/>
        <v/>
      </c>
      <c r="AA55" s="4" t="str">
        <f>IFERROR(IF(AND(OR(T54="Preventivo", T54="Detectivo"),OR(T55="Preventivo", T55="Detectivo")),(AA54-(+AA54*Y55)),IF(OR(T55="Preventivo", T55="Detectivo"),(AA53-(+AA53*Y55)),IF(T55="Correctivo",AA54,""))),"")</f>
        <v/>
      </c>
      <c r="AB55" s="3" t="str">
        <f t="shared" si="14"/>
        <v/>
      </c>
      <c r="AC55" s="4" t="str">
        <f>IF($I51="Corrupción",IFERROR(IF(AND(T54="Correctivo",T55="Correctivo"),(AC54),IF(T55="Correctivo",(AC53),IF(OR(T55="Preventivo",T55="Detectivo"),AC54,""))),""),IFERROR(IF(AND(T54="Correctivo",T55="Correctivo"),(AC54-(+AC54*Y55)),IF(T55="Correctivo",(AC53-(+AC53*Y55)),IF(OR(T55="Preventivo", T55="Detectivo"),AC54,""))),""))</f>
        <v/>
      </c>
      <c r="AD55" s="12" t="str">
        <f t="shared" si="16"/>
        <v/>
      </c>
      <c r="AE55" s="41"/>
      <c r="AF55" s="92"/>
      <c r="AG55" s="97"/>
      <c r="AH55" s="97"/>
      <c r="AI55" s="98"/>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row>
    <row r="56" spans="1:86" s="24" customFormat="1" ht="29.25" customHeight="1" thickBot="1" x14ac:dyDescent="0.3">
      <c r="A56" s="23"/>
      <c r="B56" s="45"/>
      <c r="C56" s="99"/>
      <c r="D56" s="99"/>
      <c r="E56" s="100"/>
      <c r="F56" s="100"/>
      <c r="G56" s="100"/>
      <c r="H56" s="100"/>
      <c r="I56" s="100"/>
      <c r="J56" s="101"/>
      <c r="K56" s="100"/>
      <c r="L56" s="100"/>
      <c r="M56" s="33"/>
      <c r="N56" s="36"/>
      <c r="O56" s="102"/>
      <c r="P56" s="36"/>
      <c r="Q56" s="39"/>
      <c r="R56" s="30">
        <v>6</v>
      </c>
      <c r="S56" s="103"/>
      <c r="T56" s="104"/>
      <c r="U56" s="104"/>
      <c r="V56" s="104"/>
      <c r="W56" s="104"/>
      <c r="X56" s="104"/>
      <c r="Y56" s="17" t="str">
        <f t="shared" si="12"/>
        <v/>
      </c>
      <c r="Z56" s="18" t="str">
        <f t="shared" si="13"/>
        <v/>
      </c>
      <c r="AA56" s="19" t="str">
        <f>IFERROR(IF(AND(OR(T54="Preventivo", T54="Detectivo"),OR(T56="Preventivo", T56="Detectivo")),(AA54-(+AA54*Y56)),IF(OR(T56="Preventivo", T56="Detectivo"),(AA53-(+AA53*Y56)),IF(T56="Correctivo",AA54,""))),"")</f>
        <v/>
      </c>
      <c r="AB56" s="18" t="str">
        <f t="shared" si="14"/>
        <v/>
      </c>
      <c r="AC56" s="19" t="str">
        <f>IF($I51="Corrupción",IFERROR(IF(AND(T55="Correctivo",T56="Correctivo"),(AC55),IF(T56="Correctivo",(AC54),IF(OR(T56="Preventivo",T56="Detectivo"),AC55,""))),""),IFERROR(IF(AND(T55="Correctivo",T56="Correctivo"),(AC55-(+AC55*Y56)),IF(T56="Correctivo",(AC54-(+AC54*Y56)),IF(OR(T56="Preventivo", T56="Detectivo"),AC55,""))),""))</f>
        <v/>
      </c>
      <c r="AD56" s="20" t="str">
        <f t="shared" si="16"/>
        <v/>
      </c>
      <c r="AE56" s="42"/>
      <c r="AF56" s="100"/>
      <c r="AG56" s="105"/>
      <c r="AH56" s="105"/>
      <c r="AI56" s="106"/>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row>
    <row r="57" spans="1:86" s="27" customFormat="1" ht="121.5" customHeight="1" x14ac:dyDescent="0.25">
      <c r="A57" s="25"/>
      <c r="B57" s="49">
        <v>3</v>
      </c>
      <c r="C57" s="110" t="s">
        <v>65</v>
      </c>
      <c r="D57" s="110" t="str">
        <f>CONCATENATE("Posibilidad de ",F57," por ",G57," las ",H57)</f>
        <v xml:space="preserve">Posibilidad de Perdida Economica y/o reputacional por recibir o solicitar cualquier dádiva o beneficio a nombre propio o de terceros con el fin de manipular las  especificaciones técnicas y/o validar actividades diferentes a las ejecutadas que afectan la calidad de los bienes y/o inversiones </v>
      </c>
      <c r="E57" s="107" t="s">
        <v>19</v>
      </c>
      <c r="F57" s="107" t="s">
        <v>176</v>
      </c>
      <c r="G57" s="107" t="s">
        <v>177</v>
      </c>
      <c r="H57" s="107" t="s">
        <v>178</v>
      </c>
      <c r="I57" s="107" t="s">
        <v>68</v>
      </c>
      <c r="J57" s="111"/>
      <c r="K57" s="107" t="s">
        <v>175</v>
      </c>
      <c r="L57" s="107">
        <v>33</v>
      </c>
      <c r="M57" s="40" t="str">
        <f>IF(L57&lt;=0,"",IF(L57&lt;=2,"Muy Baja",IF(L57&lt;=24,"Baja",IF(L57&lt;=500,"Media",IF(L57&lt;=5000,"Alta","Muy Alta")))))</f>
        <v>Media</v>
      </c>
      <c r="N57" s="46">
        <f>IF(M57="","",IF(M57="Muy Baja",0.2,IF(M57="Baja",0.4,IF(M57="Media",0.6,IF(M57="Alta",0.8,IF(M57="Muy Alta",1,))))))</f>
        <v>0.6</v>
      </c>
      <c r="O57" s="112" t="s">
        <v>34</v>
      </c>
      <c r="P57" s="46">
        <f>IF(O57="","",IF(O57="Leve",0.2,IF(O57="Menor",0.4,IF(O57="Moderado",0.6,IF(O57="Mayor",0.8,IF(O57="Catastrófico",1,))))))</f>
        <v>0.8</v>
      </c>
      <c r="Q57" s="37" t="str">
        <f>IF(OR(AND(M57="Muy Baja",O57="Leve"),AND(M57="Muy Baja",O57="Menor"),AND(M57="Baja",O57="Leve")),"1 - Baja",IF(OR(AND(M57="Muy baja",O57="Moderado"),AND(M57="Baja",O57="Menor"),AND(M57="Baja",O57="Moderado"),AND(M57="Media",O57="Leve"),AND(M57="Media",O57="Menor"),AND(M57="Media",O57="Moderado"),AND(M57="Alta",O57="Leve"),AND(M57="Alta",O57="Menor")),"2 - Moderada",IF(OR(AND(M57="Muy Baja",O57="Mayor"),AND(M57="Baja",O57="Mayor"),AND(M57="Media",O57="Mayor"),AND(M57="Alta",O57="Moderado"),AND(M57="Alta",O57="Mayor"),AND(M57="Muy Alta",O57="Leve"),AND(M57="Muy Alta",O57="Menor"),AND(M57="Muy Alta",O57="Moderado"),AND(M57="Muy Alta",O57="Mayor")),"3 - Alta",IF(OR(AND(M57="Muy Baja",O57="Catastrófico"),AND(M57="Baja",O57="Catastrófico"),AND(M57="Media",O57="Catastrófico"),AND(M57="Alta",O57="Catastrófico"),AND(M57="Muy Alta",O57="Catastrófico")),"4 - Extrema",""))))</f>
        <v>3 - Alta</v>
      </c>
      <c r="R57" s="28">
        <v>1</v>
      </c>
      <c r="S57" s="87" t="s">
        <v>179</v>
      </c>
      <c r="T57" s="88" t="s">
        <v>76</v>
      </c>
      <c r="U57" s="88" t="s">
        <v>80</v>
      </c>
      <c r="V57" s="88" t="s">
        <v>81</v>
      </c>
      <c r="W57" s="88" t="s">
        <v>84</v>
      </c>
      <c r="X57" s="96" t="str">
        <f>IF(V57="Documentado","Con registro","Sin registro")</f>
        <v>Con registro</v>
      </c>
      <c r="Y57" s="13" t="str">
        <f t="shared" si="12"/>
        <v>40%</v>
      </c>
      <c r="Z57" s="14" t="str">
        <f t="shared" si="13"/>
        <v>Baja</v>
      </c>
      <c r="AA57" s="15">
        <f>IFERROR(IF(OR(T57="Preventivo", T57="Detectivo"),(N57-(+N57*Y57)),IF(T57="Correctivo",N57,"")),"")</f>
        <v>0.36</v>
      </c>
      <c r="AB57" s="14" t="str">
        <f t="shared" si="14"/>
        <v>Mayor</v>
      </c>
      <c r="AC57" s="15">
        <f>IF($I57="Corrupción",IFERROR(IF(T57="Correctivo",(P57),IF(OR(T57="Preventivo",T57="Detectivo"),P57,"")),""),IFERROR(IF(T57="Correctivo",(P57-(+P57*Y57)),IF(OR(T57="Preventivo",T57="Detectivo"),P57,"")),""))</f>
        <v>0.8</v>
      </c>
      <c r="AD57" s="16" t="str">
        <f>IF(OR(AND(Z57="Muy Baja",AB57="Leve"),AND(Z57="Muy Baja",AB57="Menor"),AND(Z57="Baja",AB57="Leve")),"1 - Baja",IF(OR(AND(Z57="Muy baja",AB57="Moderado"),AND(Z57="Baja",AB57="Menor"),AND(Z57="Baja",AB57="Moderado"),AND(Z57="Media",AB57="Leve"),AND(Z57="Media",AB57="Menor"),AND(Z57="Media",AB57="Moderado"),AND(Z57="Alta",AB57="Leve"),AND(Z57="Alta",AB57="Menor")),"2 - Moderada",IF(OR(AND(Z57="Muy Baja",AB57="Mayor"),AND(Z57="Baja",AB57="Mayor"),AND(Z57="Media",AB57="Mayor"),AND(Z57="Alta",AB57="Moderado"),AND(Z57="Alta",AB57="Mayor"),AND(Z57="Muy Alta",AB57="Leve"),AND(Z57="Muy Alta",AB57="Menor"),AND(Z57="Muy Alta",AB57="Moderado"),AND(Z57="Muy Alta",AB57="Mayor")),"3 - Alta",IF(OR(AND(Z57="Muy Baja",AB57="Catastrófico"),AND(Z57="Baja",AB57="Catastrófico"),AND(Z57="Media",AB57="Catastrófico"),AND(Z57="Alta",AB57="Catastrófico"),AND(Z57="Muy Alta",AB57="Catastrófico")),"4 - Extrema",""))))</f>
        <v>3 - Alta</v>
      </c>
      <c r="AE57" s="40" t="str">
        <f>IF(ISBLANK(U57), Q57,LOOKUP(2,1/(AD57:AD62&lt;&gt;""),AD57:AD62))</f>
        <v>3 - Alta</v>
      </c>
      <c r="AF57" s="107" t="s">
        <v>89</v>
      </c>
      <c r="AG57" s="89" t="s">
        <v>180</v>
      </c>
      <c r="AH57" s="89" t="s">
        <v>181</v>
      </c>
      <c r="AI57" s="90">
        <v>44778</v>
      </c>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row>
    <row r="58" spans="1:86" s="24" customFormat="1" ht="79.5" customHeight="1" x14ac:dyDescent="0.25">
      <c r="A58" s="23"/>
      <c r="B58" s="50"/>
      <c r="C58" s="113"/>
      <c r="D58" s="113"/>
      <c r="E58" s="108"/>
      <c r="F58" s="108"/>
      <c r="G58" s="108"/>
      <c r="H58" s="108"/>
      <c r="I58" s="108"/>
      <c r="J58" s="114"/>
      <c r="K58" s="108"/>
      <c r="L58" s="108"/>
      <c r="M58" s="41"/>
      <c r="N58" s="47"/>
      <c r="O58" s="115"/>
      <c r="P58" s="47"/>
      <c r="Q58" s="38"/>
      <c r="R58" s="29">
        <v>2</v>
      </c>
      <c r="S58" s="95" t="s">
        <v>182</v>
      </c>
      <c r="T58" s="96" t="s">
        <v>76</v>
      </c>
      <c r="U58" s="96" t="s">
        <v>80</v>
      </c>
      <c r="V58" s="96" t="s">
        <v>81</v>
      </c>
      <c r="W58" s="96" t="s">
        <v>84</v>
      </c>
      <c r="X58" s="96" t="str">
        <f>IF(V58="Documentado","Con registro","Sin registro")</f>
        <v>Con registro</v>
      </c>
      <c r="Y58" s="2" t="str">
        <f t="shared" si="12"/>
        <v>40%</v>
      </c>
      <c r="Z58" s="3" t="str">
        <f t="shared" si="13"/>
        <v>Baja</v>
      </c>
      <c r="AA58" s="4">
        <f>IFERROR(IF(AND(OR(T57="Preventivo", T57="Detectivo"),OR(T58="Preventivo", T58="Detectivo")),(AA57-(+AA57*Y58)),IF(OR(T58="Preventivo", T58="Detectivo"),(N57-(+N57*Y58)),IF(T58="Correctivo",AA57,""))),"")</f>
        <v>0.216</v>
      </c>
      <c r="AB58" s="3" t="str">
        <f t="shared" si="14"/>
        <v>Mayor</v>
      </c>
      <c r="AC58" s="4">
        <f>IF($I57="Corrupción",IFERROR(IF(AND(T57="Correctivo",T58="Correctivo"),(AC57),IF(T58="Correctivo",(P57),IF(OR(T58="Preventivo",T58="Detectivo"),AC57,""))),""),IFERROR(IF(AND(T57="Correctivo",T58="Correctivo"),(AC57-(+AC57*Y58)),IF(T58="Correctivo",(P57-(+P57*Y58)),IF(OR(T58="Preventivo",T58="Detectivo"),AC57,""))),""))</f>
        <v>0.8</v>
      </c>
      <c r="AD58" s="12" t="str">
        <f t="shared" ref="AD58:AD62" si="17">IF(OR(AND(Z58="Muy Baja",AB58="Leve"),AND(Z58="Muy Baja",AB58="Menor"),AND(Z58="Baja",AB58="Leve")),"1 - Baja",IF(OR(AND(Z58="Muy baja",AB58="Moderado"),AND(Z58="Baja",AB58="Menor"),AND(Z58="Baja",AB58="Moderado"),AND(Z58="Media",AB58="Leve"),AND(Z58="Media",AB58="Menor"),AND(Z58="Media",AB58="Moderado"),AND(Z58="Alta",AB58="Leve"),AND(Z58="Alta",AB58="Menor")),"2 - Moderada",IF(OR(AND(Z58="Muy Baja",AB58="Mayor"),AND(Z58="Baja",AB58="Mayor"),AND(Z58="Media",AB58="Mayor"),AND(Z58="Alta",AB58="Moderado"),AND(Z58="Alta",AB58="Mayor"),AND(Z58="Muy Alta",AB58="Leve"),AND(Z58="Muy Alta",AB58="Menor"),AND(Z58="Muy Alta",AB58="Moderado"),AND(Z58="Muy Alta",AB58="Mayor")),"3 - Alta",IF(OR(AND(Z58="Muy Baja",AB58="Catastrófico"),AND(Z58="Baja",AB58="Catastrófico"),AND(Z58="Media",AB58="Catastrófico"),AND(Z58="Alta",AB58="Catastrófico"),AND(Z58="Muy Alta",AB58="Catastrófico")),"4 - Extrema",""))))</f>
        <v>3 - Alta</v>
      </c>
      <c r="AE58" s="41"/>
      <c r="AF58" s="108"/>
      <c r="AG58" s="97"/>
      <c r="AH58" s="97"/>
      <c r="AI58" s="98"/>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row>
    <row r="59" spans="1:86" s="24" customFormat="1" ht="63" customHeight="1" thickBot="1" x14ac:dyDescent="0.3">
      <c r="A59" s="23"/>
      <c r="B59" s="50"/>
      <c r="C59" s="113"/>
      <c r="D59" s="113"/>
      <c r="E59" s="108"/>
      <c r="F59" s="108"/>
      <c r="G59" s="108"/>
      <c r="H59" s="108"/>
      <c r="I59" s="108"/>
      <c r="J59" s="114"/>
      <c r="K59" s="108"/>
      <c r="L59" s="108"/>
      <c r="M59" s="41"/>
      <c r="N59" s="47"/>
      <c r="O59" s="115"/>
      <c r="P59" s="47"/>
      <c r="Q59" s="38"/>
      <c r="R59" s="29">
        <v>3</v>
      </c>
      <c r="S59" s="95"/>
      <c r="T59" s="96"/>
      <c r="U59" s="96"/>
      <c r="V59" s="96"/>
      <c r="W59" s="96"/>
      <c r="X59" s="96"/>
      <c r="Y59" s="2" t="str">
        <f t="shared" si="12"/>
        <v/>
      </c>
      <c r="Z59" s="3" t="str">
        <f t="shared" si="13"/>
        <v/>
      </c>
      <c r="AA59" s="4" t="str">
        <f>IFERROR(IF(AND(OR(T58="Preventivo", T58="Detectivo"),OR(T59="Preventivo", T59="Detectivo")),(AA58-(+AA58*Y59)),IF(OR(T59="Preventivo", T59="Detectivo"),(AA57-(+AA57*Y59)),IF(T59="Correctivo",AA58,""))),"")</f>
        <v/>
      </c>
      <c r="AB59" s="3" t="str">
        <f t="shared" si="14"/>
        <v/>
      </c>
      <c r="AC59" s="4" t="str">
        <f>IF($I57="Corrupción",IFERROR(IF(AND(T58="Correctivo",T59="Correctivo"),(AC58),IF(T59="Correctivo",(AC57),IF(OR(T59="Preventivo",T59="Detectivo"),AC58,""))),""),IFERROR(IF(AND(T58="Correctivo",T59="Correctivo"),(AC58-(+AC58*Y59)),IF(T59="Correctivo",(AC57-(+AC57*Y59)),IF(OR(T59="Preventivo", T59="Detectivo"),AC58,""))),""))</f>
        <v/>
      </c>
      <c r="AD59" s="12" t="str">
        <f t="shared" si="17"/>
        <v/>
      </c>
      <c r="AE59" s="41"/>
      <c r="AF59" s="108"/>
      <c r="AG59" s="97"/>
      <c r="AH59" s="97"/>
      <c r="AI59" s="98"/>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row>
    <row r="60" spans="1:86" s="24" customFormat="1" ht="74.25" customHeight="1" thickBot="1" x14ac:dyDescent="0.3">
      <c r="A60" s="23"/>
      <c r="B60" s="50"/>
      <c r="C60" s="113"/>
      <c r="D60" s="113"/>
      <c r="E60" s="108"/>
      <c r="F60" s="108"/>
      <c r="G60" s="108"/>
      <c r="H60" s="108"/>
      <c r="I60" s="108"/>
      <c r="J60" s="114"/>
      <c r="K60" s="108"/>
      <c r="L60" s="108"/>
      <c r="M60" s="41"/>
      <c r="N60" s="47"/>
      <c r="O60" s="115"/>
      <c r="P60" s="47"/>
      <c r="Q60" s="38"/>
      <c r="R60" s="29">
        <v>4</v>
      </c>
      <c r="S60" s="87" t="s">
        <v>183</v>
      </c>
      <c r="T60" s="88" t="s">
        <v>77</v>
      </c>
      <c r="U60" s="88" t="s">
        <v>80</v>
      </c>
      <c r="V60" s="88" t="s">
        <v>81</v>
      </c>
      <c r="W60" s="88" t="s">
        <v>84</v>
      </c>
      <c r="X60" s="96" t="str">
        <f>IF(V60="Documentado","Con registro","Sin registro")</f>
        <v>Con registro</v>
      </c>
      <c r="Y60" s="2" t="str">
        <f t="shared" si="12"/>
        <v>30%</v>
      </c>
      <c r="Z60" s="3" t="str">
        <f t="shared" si="13"/>
        <v>Muy Baja</v>
      </c>
      <c r="AA60" s="4">
        <f>IFERROR(IF(AND(OR(T59="Preventivo", T59="Detectivo"),OR(T60="Preventivo", T60="Detectivo")),(AA59-(+AA59*Y60)),IF(OR(T60="Preventivo", T60="Detectivo"),(AA58-(+AA58*Y60)),IF(T60="Correctivo",AA59,""))),"")</f>
        <v>0.1512</v>
      </c>
      <c r="AB60" s="3" t="str">
        <f t="shared" si="14"/>
        <v/>
      </c>
      <c r="AC60" s="4" t="str">
        <f>IF($I57="Corrupción",IFERROR(IF(AND(T59="Correctivo",T60="Correctivo"),(AC59),IF(T60="Correctivo",(AC58),IF(OR(T60="Preventivo",T60="Detectivo"),AC59,""))),""),IFERROR(IF(AND(T59="Correctivo",T60="Correctivo"),(AC59-(+AC59*Y60)),IF(T60="Correctivo",(AC58-(+AC58*Y60)),IF(OR(T60="Preventivo", T60="Detectivo"),AC59,""))),""))</f>
        <v/>
      </c>
      <c r="AD60" s="12" t="str">
        <f t="shared" si="17"/>
        <v/>
      </c>
      <c r="AE60" s="41"/>
      <c r="AF60" s="108"/>
      <c r="AG60" s="97"/>
      <c r="AH60" s="97"/>
      <c r="AI60" s="98"/>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row>
    <row r="61" spans="1:86" s="24" customFormat="1" ht="69.75" customHeight="1" x14ac:dyDescent="0.25">
      <c r="A61" s="23"/>
      <c r="B61" s="50"/>
      <c r="C61" s="113"/>
      <c r="D61" s="113"/>
      <c r="E61" s="108"/>
      <c r="F61" s="108"/>
      <c r="G61" s="108"/>
      <c r="H61" s="108"/>
      <c r="I61" s="108"/>
      <c r="J61" s="114"/>
      <c r="K61" s="108"/>
      <c r="L61" s="108"/>
      <c r="M61" s="41"/>
      <c r="N61" s="47"/>
      <c r="O61" s="115"/>
      <c r="P61" s="47"/>
      <c r="Q61" s="38"/>
      <c r="R61" s="29">
        <v>5</v>
      </c>
      <c r="S61" s="87" t="s">
        <v>184</v>
      </c>
      <c r="T61" s="96" t="s">
        <v>77</v>
      </c>
      <c r="U61" s="96" t="s">
        <v>80</v>
      </c>
      <c r="V61" s="96" t="s">
        <v>81</v>
      </c>
      <c r="W61" s="96" t="s">
        <v>84</v>
      </c>
      <c r="X61" s="96" t="str">
        <f>IF(V61="Documentado","Con registro","Sin registro")</f>
        <v>Con registro</v>
      </c>
      <c r="Y61" s="2" t="str">
        <f t="shared" si="12"/>
        <v>30%</v>
      </c>
      <c r="Z61" s="3" t="str">
        <f t="shared" si="13"/>
        <v>Muy Baja</v>
      </c>
      <c r="AA61" s="4">
        <f>IFERROR(IF(AND(OR(T60="Preventivo", T60="Detectivo"),OR(T61="Preventivo", T61="Detectivo")),(AA60-(+AA60*Y61)),IF(OR(T61="Preventivo", T61="Detectivo"),(AA59-(+AA59*Y61)),IF(T61="Correctivo",AA60,""))),"")</f>
        <v>0.10584</v>
      </c>
      <c r="AB61" s="3" t="str">
        <f t="shared" si="14"/>
        <v/>
      </c>
      <c r="AC61" s="4" t="str">
        <f>IF($I57="Corrupción",IFERROR(IF(AND(T60="Correctivo",T61="Correctivo"),(AC60),IF(T61="Correctivo",(AC59),IF(OR(T61="Preventivo",T61="Detectivo"),AC60,""))),""),IFERROR(IF(AND(T60="Correctivo",T61="Correctivo"),(AC60-(+AC60*Y61)),IF(T61="Correctivo",(AC59-(+AC59*Y61)),IF(OR(T61="Preventivo", T61="Detectivo"),AC60,""))),""))</f>
        <v/>
      </c>
      <c r="AD61" s="12" t="str">
        <f t="shared" si="17"/>
        <v/>
      </c>
      <c r="AE61" s="41"/>
      <c r="AF61" s="108"/>
      <c r="AG61" s="97"/>
      <c r="AH61" s="97"/>
      <c r="AI61" s="98"/>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row>
    <row r="62" spans="1:86" s="24" customFormat="1" ht="63" customHeight="1" thickBot="1" x14ac:dyDescent="0.3">
      <c r="A62" s="23"/>
      <c r="B62" s="51"/>
      <c r="C62" s="116"/>
      <c r="D62" s="116"/>
      <c r="E62" s="109"/>
      <c r="F62" s="109"/>
      <c r="G62" s="109"/>
      <c r="H62" s="109"/>
      <c r="I62" s="109"/>
      <c r="J62" s="117"/>
      <c r="K62" s="109"/>
      <c r="L62" s="109"/>
      <c r="M62" s="42"/>
      <c r="N62" s="48"/>
      <c r="O62" s="118"/>
      <c r="P62" s="48"/>
      <c r="Q62" s="39"/>
      <c r="R62" s="30">
        <v>6</v>
      </c>
      <c r="S62" s="95" t="s">
        <v>185</v>
      </c>
      <c r="T62" s="96" t="s">
        <v>76</v>
      </c>
      <c r="U62" s="96" t="s">
        <v>80</v>
      </c>
      <c r="V62" s="96" t="s">
        <v>81</v>
      </c>
      <c r="W62" s="96" t="s">
        <v>83</v>
      </c>
      <c r="X62" s="96" t="str">
        <f>IF(V62="Documentado","Con registro","Sin registro")</f>
        <v>Con registro</v>
      </c>
      <c r="Y62" s="17" t="str">
        <f t="shared" si="12"/>
        <v>40%</v>
      </c>
      <c r="Z62" s="18" t="str">
        <f t="shared" si="13"/>
        <v>Muy Baja</v>
      </c>
      <c r="AA62" s="19">
        <f>IFERROR(IF(AND(OR(T60="Preventivo", T60="Detectivo"),OR(T62="Preventivo", T62="Detectivo")),(AA60-(+AA60*Y62)),IF(OR(T62="Preventivo", T62="Detectivo"),(AA59-(+AA59*Y62)),IF(T62="Correctivo",AA60,""))),"")</f>
        <v>9.0719999999999995E-2</v>
      </c>
      <c r="AB62" s="18" t="str">
        <f t="shared" si="14"/>
        <v/>
      </c>
      <c r="AC62" s="19" t="str">
        <f>IF($I57="Corrupción",IFERROR(IF(AND(T61="Correctivo",T62="Correctivo"),(AC61),IF(T62="Correctivo",(AC60),IF(OR(T62="Preventivo",T62="Detectivo"),AC61,""))),""),IFERROR(IF(AND(T61="Correctivo",T62="Correctivo"),(AC61-(+AC61*Y62)),IF(T62="Correctivo",(AC60-(+AC60*Y62)),IF(OR(T62="Preventivo", T62="Detectivo"),AC61,""))),""))</f>
        <v/>
      </c>
      <c r="AD62" s="20" t="str">
        <f t="shared" si="17"/>
        <v/>
      </c>
      <c r="AE62" s="42"/>
      <c r="AF62" s="109"/>
      <c r="AG62" s="105"/>
      <c r="AH62" s="105"/>
      <c r="AI62" s="106"/>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row>
    <row r="63" spans="1:86" s="27" customFormat="1" ht="103.5" customHeight="1" thickBot="1" x14ac:dyDescent="0.3">
      <c r="A63" s="25"/>
      <c r="B63" s="43">
        <v>3</v>
      </c>
      <c r="C63" s="83" t="s">
        <v>58</v>
      </c>
      <c r="D63" s="83" t="s">
        <v>188</v>
      </c>
      <c r="E63" s="84" t="s">
        <v>19</v>
      </c>
      <c r="F63" s="84" t="s">
        <v>189</v>
      </c>
      <c r="G63" s="84" t="s">
        <v>190</v>
      </c>
      <c r="H63" s="84" t="s">
        <v>191</v>
      </c>
      <c r="I63" s="84" t="s">
        <v>68</v>
      </c>
      <c r="J63" s="85"/>
      <c r="K63" s="107" t="s">
        <v>186</v>
      </c>
      <c r="L63" s="84">
        <v>30</v>
      </c>
      <c r="M63" s="31" t="str">
        <f>IF(L63&lt;=0,"",IF(L63&lt;=2,"Muy Baja",IF(L63&lt;=24,"Baja",IF(L63&lt;=500,"Media",IF(L63&lt;=5000,"Alta","Muy Alta")))))</f>
        <v>Media</v>
      </c>
      <c r="N63" s="34">
        <f>IF(M63="","",IF(M63="Muy Baja",0.2,IF(M63="Baja",0.4,IF(M63="Media",0.6,IF(M63="Alta",0.8,IF(M63="Muy Alta",1,))))))</f>
        <v>0.6</v>
      </c>
      <c r="O63" s="86" t="s">
        <v>34</v>
      </c>
      <c r="P63" s="34">
        <f>IF(O63="","",IF(O63="Leve",0.2,IF(O63="Menor",0.4,IF(O63="Moderado",0.6,IF(O63="Mayor",0.8,IF(O63="Catastrófico",1,))))))</f>
        <v>0.8</v>
      </c>
      <c r="Q63" s="37" t="str">
        <f>IF(OR(AND(M63="Muy Baja",O63="Leve"),AND(M63="Muy Baja",O63="Menor"),AND(M63="Baja",O63="Leve")),"1 - Baja",IF(OR(AND(M63="Muy baja",O63="Moderado"),AND(M63="Baja",O63="Menor"),AND(M63="Baja",O63="Moderado"),AND(M63="Media",O63="Leve"),AND(M63="Media",O63="Menor"),AND(M63="Media",O63="Moderado"),AND(M63="Alta",O63="Leve"),AND(M63="Alta",O63="Menor")),"2 - Moderada",IF(OR(AND(M63="Muy Baja",O63="Mayor"),AND(M63="Baja",O63="Mayor"),AND(M63="Media",O63="Mayor"),AND(M63="Alta",O63="Moderado"),AND(M63="Alta",O63="Mayor"),AND(M63="Muy Alta",O63="Leve"),AND(M63="Muy Alta",O63="Menor"),AND(M63="Muy Alta",O63="Moderado"),AND(M63="Muy Alta",O63="Mayor")),"3 - Alta",IF(OR(AND(M63="Muy Baja",O63="Catastrófico"),AND(M63="Baja",O63="Catastrófico"),AND(M63="Media",O63="Catastrófico"),AND(M63="Alta",O63="Catastrófico"),AND(M63="Muy Alta",O63="Catastrófico")),"4 - Extrema",""))))</f>
        <v>3 - Alta</v>
      </c>
      <c r="R63" s="28">
        <v>1</v>
      </c>
      <c r="S63" s="87" t="s">
        <v>192</v>
      </c>
      <c r="T63" s="88" t="s">
        <v>76</v>
      </c>
      <c r="U63" s="88" t="s">
        <v>80</v>
      </c>
      <c r="V63" s="88" t="s">
        <v>81</v>
      </c>
      <c r="W63" s="88" t="s">
        <v>83</v>
      </c>
      <c r="X63" s="88" t="s">
        <v>85</v>
      </c>
      <c r="Y63" s="13" t="str">
        <f t="shared" ref="Y63:Y74" si="18">IF(AND(T63="Preventivo",U63="Automático"),"50%",IF(AND(T63="Preventivo",U63="Manual"),"40%",IF(AND(T63="Detectivo",U63="Automático"),"40%",IF(AND(T63="Detectivo",U63="Manual"),"30%",IF(AND(T63="Correctivo",U63="Automático"),"35%",IF(AND(T63="Correctivo",U63="Manual"),"25%",""))))))</f>
        <v>40%</v>
      </c>
      <c r="Z63" s="14" t="str">
        <f t="shared" ref="Z63:Z74" si="19">IFERROR(IF(AA63="","",IF(AA63&lt;=0.2,"Muy Baja",IF(AA63&lt;=0.4,"Baja",IF(AA63&lt;=0.6,"Media",IF(AA63&lt;=0.8,"Alta","Muy Alta"))))),"")</f>
        <v>Baja</v>
      </c>
      <c r="AA63" s="15">
        <f>IFERROR(IF(OR(T63="Preventivo", T63="Detectivo"),(N63-(+N63*Y63)),IF(T63="Correctivo",N63,"")),"")</f>
        <v>0.36</v>
      </c>
      <c r="AB63" s="14" t="str">
        <f t="shared" ref="AB63:AB74" si="20">IFERROR(IF(AC63="","",IF(AC63&lt;=0.2,"Leve",IF(AC63&lt;=0.4,"Menor",IF(AC63&lt;=0.6,"Moderado",IF(AC63&lt;=0.8,"Mayor","Catastrófico"))))),"")</f>
        <v>Mayor</v>
      </c>
      <c r="AC63" s="15">
        <f>IF($I63="Corrupción",IFERROR(IF(T63="Correctivo",(P63),IF(OR(T63="Preventivo",T63="Detectivo"),P63,"")),""),IFERROR(IF(T63="Correctivo",(P63-(+P63*Y63)),IF(OR(T63="Preventivo",T63="Detectivo"),P63,"")),""))</f>
        <v>0.8</v>
      </c>
      <c r="AD63" s="16" t="str">
        <f>IF(OR(AND(Z63="Muy Baja",AB63="Leve"),AND(Z63="Muy Baja",AB63="Menor"),AND(Z63="Baja",AB63="Leve")),"1 - Baja",IF(OR(AND(Z63="Muy baja",AB63="Moderado"),AND(Z63="Baja",AB63="Menor"),AND(Z63="Baja",AB63="Moderado"),AND(Z63="Media",AB63="Leve"),AND(Z63="Media",AB63="Menor"),AND(Z63="Media",AB63="Moderado"),AND(Z63="Alta",AB63="Leve"),AND(Z63="Alta",AB63="Menor")),"2 - Moderada",IF(OR(AND(Z63="Muy Baja",AB63="Mayor"),AND(Z63="Baja",AB63="Mayor"),AND(Z63="Media",AB63="Mayor"),AND(Z63="Alta",AB63="Moderado"),AND(Z63="Alta",AB63="Mayor"),AND(Z63="Muy Alta",AB63="Leve"),AND(Z63="Muy Alta",AB63="Menor"),AND(Z63="Muy Alta",AB63="Moderado"),AND(Z63="Muy Alta",AB63="Mayor")),"3 - Alta",IF(OR(AND(Z63="Muy Baja",AB63="Catastrófico"),AND(Z63="Baja",AB63="Catastrófico"),AND(Z63="Media",AB63="Catastrófico"),AND(Z63="Alta",AB63="Catastrófico"),AND(Z63="Muy Alta",AB63="Catastrófico")),"4 - Extrema",""))))</f>
        <v>3 - Alta</v>
      </c>
      <c r="AE63" s="40" t="str">
        <f>IF(ISBLANK(U63), Q63,LOOKUP(2,1/(AD63:AD68&lt;&gt;""),AD63:AD68))</f>
        <v>3 - Alta</v>
      </c>
      <c r="AF63" s="84" t="s">
        <v>89</v>
      </c>
      <c r="AG63" s="89" t="s">
        <v>193</v>
      </c>
      <c r="AH63" s="89" t="s">
        <v>187</v>
      </c>
      <c r="AI63" s="90">
        <v>44926</v>
      </c>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row>
    <row r="64" spans="1:86" s="24" customFormat="1" ht="99.75" x14ac:dyDescent="0.25">
      <c r="A64" s="23"/>
      <c r="B64" s="44"/>
      <c r="C64" s="91"/>
      <c r="D64" s="91"/>
      <c r="E64" s="92"/>
      <c r="F64" s="92"/>
      <c r="G64" s="92"/>
      <c r="H64" s="92"/>
      <c r="I64" s="92"/>
      <c r="J64" s="93"/>
      <c r="K64" s="108"/>
      <c r="L64" s="92"/>
      <c r="M64" s="32"/>
      <c r="N64" s="35"/>
      <c r="O64" s="94"/>
      <c r="P64" s="35"/>
      <c r="Q64" s="38"/>
      <c r="R64" s="29">
        <v>2</v>
      </c>
      <c r="S64" s="95" t="s">
        <v>194</v>
      </c>
      <c r="T64" s="88" t="s">
        <v>76</v>
      </c>
      <c r="U64" s="88" t="s">
        <v>80</v>
      </c>
      <c r="V64" s="88" t="s">
        <v>82</v>
      </c>
      <c r="W64" s="88" t="s">
        <v>83</v>
      </c>
      <c r="X64" s="88" t="s">
        <v>85</v>
      </c>
      <c r="Y64" s="2" t="str">
        <f t="shared" si="18"/>
        <v>40%</v>
      </c>
      <c r="Z64" s="3" t="str">
        <f t="shared" si="19"/>
        <v>Baja</v>
      </c>
      <c r="AA64" s="4">
        <f>IFERROR(IF(AND(OR(T63="Preventivo", T63="Detectivo"),OR(T64="Preventivo", T64="Detectivo")),(AA63-(+AA63*Y64)),IF(OR(T64="Preventivo", T64="Detectivo"),(N63-(+N63*Y64)),IF(T64="Correctivo",AA63,""))),"")</f>
        <v>0.216</v>
      </c>
      <c r="AB64" s="3" t="str">
        <f t="shared" si="20"/>
        <v>Mayor</v>
      </c>
      <c r="AC64" s="4">
        <f>IF($I63="Corrupción",IFERROR(IF(AND(T63="Correctivo",T64="Correctivo"),(AC63),IF(T64="Correctivo",(P63),IF(OR(T64="Preventivo",T64="Detectivo"),AC63,""))),""),IFERROR(IF(AND(T63="Correctivo",T64="Correctivo"),(AC63-(+AC63*Y64)),IF(T64="Correctivo",(P63-(+P63*Y64)),IF(OR(T64="Preventivo",T64="Detectivo"),AC63,""))),""))</f>
        <v>0.8</v>
      </c>
      <c r="AD64" s="12" t="str">
        <f t="shared" ref="AD64:AD68" si="21">IF(OR(AND(Z64="Muy Baja",AB64="Leve"),AND(Z64="Muy Baja",AB64="Menor"),AND(Z64="Baja",AB64="Leve")),"1 - Baja",IF(OR(AND(Z64="Muy baja",AB64="Moderado"),AND(Z64="Baja",AB64="Menor"),AND(Z64="Baja",AB64="Moderado"),AND(Z64="Media",AB64="Leve"),AND(Z64="Media",AB64="Menor"),AND(Z64="Media",AB64="Moderado"),AND(Z64="Alta",AB64="Leve"),AND(Z64="Alta",AB64="Menor")),"2 - Moderada",IF(OR(AND(Z64="Muy Baja",AB64="Mayor"),AND(Z64="Baja",AB64="Mayor"),AND(Z64="Media",AB64="Mayor"),AND(Z64="Alta",AB64="Moderado"),AND(Z64="Alta",AB64="Mayor"),AND(Z64="Muy Alta",AB64="Leve"),AND(Z64="Muy Alta",AB64="Menor"),AND(Z64="Muy Alta",AB64="Moderado"),AND(Z64="Muy Alta",AB64="Mayor")),"3 - Alta",IF(OR(AND(Z64="Muy Baja",AB64="Catastrófico"),AND(Z64="Baja",AB64="Catastrófico"),AND(Z64="Media",AB64="Catastrófico"),AND(Z64="Alta",AB64="Catastrófico"),AND(Z64="Muy Alta",AB64="Catastrófico")),"4 - Extrema",""))))</f>
        <v>3 - Alta</v>
      </c>
      <c r="AE64" s="41"/>
      <c r="AF64" s="92"/>
      <c r="AG64" s="97"/>
      <c r="AH64" s="97"/>
      <c r="AI64" s="98"/>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row>
    <row r="65" spans="1:86" s="24" customFormat="1" ht="32.25" customHeight="1" x14ac:dyDescent="0.25">
      <c r="A65" s="23"/>
      <c r="B65" s="44"/>
      <c r="C65" s="91"/>
      <c r="D65" s="91"/>
      <c r="E65" s="92"/>
      <c r="F65" s="92"/>
      <c r="G65" s="92"/>
      <c r="H65" s="92"/>
      <c r="I65" s="92"/>
      <c r="J65" s="93"/>
      <c r="K65" s="108"/>
      <c r="L65" s="92"/>
      <c r="M65" s="32"/>
      <c r="N65" s="35"/>
      <c r="O65" s="94"/>
      <c r="P65" s="35"/>
      <c r="Q65" s="38"/>
      <c r="R65" s="29">
        <v>3</v>
      </c>
      <c r="S65" s="95"/>
      <c r="T65" s="96"/>
      <c r="U65" s="96"/>
      <c r="V65" s="96"/>
      <c r="W65" s="96"/>
      <c r="X65" s="96"/>
      <c r="Y65" s="2" t="str">
        <f t="shared" si="18"/>
        <v/>
      </c>
      <c r="Z65" s="3" t="str">
        <f t="shared" si="19"/>
        <v/>
      </c>
      <c r="AA65" s="4" t="str">
        <f>IFERROR(IF(AND(OR(T64="Preventivo", T64="Detectivo"),OR(T65="Preventivo", T65="Detectivo")),(AA64-(+AA64*Y65)),IF(OR(T65="Preventivo", T65="Detectivo"),(AA63-(+AA63*Y65)),IF(T65="Correctivo",AA64,""))),"")</f>
        <v/>
      </c>
      <c r="AB65" s="3" t="str">
        <f t="shared" si="20"/>
        <v/>
      </c>
      <c r="AC65" s="4" t="str">
        <f>IF($I63="Corrupción",IFERROR(IF(AND(T64="Correctivo",T65="Correctivo"),(AC64),IF(T65="Correctivo",(AC63),IF(OR(T65="Preventivo",T65="Detectivo"),AC64,""))),""),IFERROR(IF(AND(T64="Correctivo",T65="Correctivo"),(AC64-(+AC64*Y65)),IF(T65="Correctivo",(AC63-(+AC63*Y65)),IF(OR(T65="Preventivo", T65="Detectivo"),AC64,""))),""))</f>
        <v/>
      </c>
      <c r="AD65" s="12" t="str">
        <f t="shared" si="21"/>
        <v/>
      </c>
      <c r="AE65" s="41"/>
      <c r="AF65" s="92"/>
      <c r="AG65" s="97"/>
      <c r="AH65" s="97"/>
      <c r="AI65" s="98"/>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row>
    <row r="66" spans="1:86" s="24" customFormat="1" ht="32.25" customHeight="1" x14ac:dyDescent="0.25">
      <c r="A66" s="23"/>
      <c r="B66" s="44"/>
      <c r="C66" s="91"/>
      <c r="D66" s="91"/>
      <c r="E66" s="92"/>
      <c r="F66" s="92"/>
      <c r="G66" s="92"/>
      <c r="H66" s="92"/>
      <c r="I66" s="92"/>
      <c r="J66" s="93"/>
      <c r="K66" s="108"/>
      <c r="L66" s="92"/>
      <c r="M66" s="32"/>
      <c r="N66" s="35"/>
      <c r="O66" s="94"/>
      <c r="P66" s="35"/>
      <c r="Q66" s="38"/>
      <c r="R66" s="29">
        <v>4</v>
      </c>
      <c r="S66" s="95"/>
      <c r="T66" s="96"/>
      <c r="U66" s="96"/>
      <c r="V66" s="96"/>
      <c r="W66" s="96"/>
      <c r="X66" s="96"/>
      <c r="Y66" s="2" t="str">
        <f t="shared" si="18"/>
        <v/>
      </c>
      <c r="Z66" s="3" t="str">
        <f t="shared" si="19"/>
        <v/>
      </c>
      <c r="AA66" s="4" t="str">
        <f>IFERROR(IF(AND(OR(T65="Preventivo", T65="Detectivo"),OR(T66="Preventivo", T66="Detectivo")),(AA65-(+AA65*Y66)),IF(OR(T66="Preventivo", T66="Detectivo"),(AA64-(+AA64*Y66)),IF(T66="Correctivo",AA65,""))),"")</f>
        <v/>
      </c>
      <c r="AB66" s="3" t="str">
        <f t="shared" si="20"/>
        <v/>
      </c>
      <c r="AC66" s="4" t="str">
        <f>IF($I63="Corrupción",IFERROR(IF(AND(T65="Correctivo",T66="Correctivo"),(AC65),IF(T66="Correctivo",(AC64),IF(OR(T66="Preventivo",T66="Detectivo"),AC65,""))),""),IFERROR(IF(AND(T65="Correctivo",T66="Correctivo"),(AC65-(+AC65*Y66)),IF(T66="Correctivo",(AC64-(+AC64*Y66)),IF(OR(T66="Preventivo", T66="Detectivo"),AC65,""))),""))</f>
        <v/>
      </c>
      <c r="AD66" s="12" t="str">
        <f t="shared" si="21"/>
        <v/>
      </c>
      <c r="AE66" s="41"/>
      <c r="AF66" s="92"/>
      <c r="AG66" s="97"/>
      <c r="AH66" s="97"/>
      <c r="AI66" s="98"/>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row>
    <row r="67" spans="1:86" s="24" customFormat="1" ht="32.25" customHeight="1" x14ac:dyDescent="0.25">
      <c r="A67" s="23"/>
      <c r="B67" s="44"/>
      <c r="C67" s="91"/>
      <c r="D67" s="91"/>
      <c r="E67" s="92"/>
      <c r="F67" s="92"/>
      <c r="G67" s="92"/>
      <c r="H67" s="92"/>
      <c r="I67" s="92"/>
      <c r="J67" s="93"/>
      <c r="K67" s="108"/>
      <c r="L67" s="92"/>
      <c r="M67" s="32"/>
      <c r="N67" s="35"/>
      <c r="O67" s="94"/>
      <c r="P67" s="35"/>
      <c r="Q67" s="38"/>
      <c r="R67" s="29">
        <v>5</v>
      </c>
      <c r="S67" s="95"/>
      <c r="T67" s="96"/>
      <c r="U67" s="96"/>
      <c r="V67" s="96"/>
      <c r="W67" s="96"/>
      <c r="X67" s="96"/>
      <c r="Y67" s="2" t="str">
        <f t="shared" si="18"/>
        <v/>
      </c>
      <c r="Z67" s="3" t="str">
        <f t="shared" si="19"/>
        <v/>
      </c>
      <c r="AA67" s="4" t="str">
        <f>IFERROR(IF(AND(OR(T66="Preventivo", T66="Detectivo"),OR(T67="Preventivo", T67="Detectivo")),(AA66-(+AA66*Y67)),IF(OR(T67="Preventivo", T67="Detectivo"),(AA65-(+AA65*Y67)),IF(T67="Correctivo",AA66,""))),"")</f>
        <v/>
      </c>
      <c r="AB67" s="3" t="str">
        <f t="shared" si="20"/>
        <v/>
      </c>
      <c r="AC67" s="4" t="str">
        <f>IF($I63="Corrupción",IFERROR(IF(AND(T66="Correctivo",T67="Correctivo"),(AC66),IF(T67="Correctivo",(AC65),IF(OR(T67="Preventivo",T67="Detectivo"),AC66,""))),""),IFERROR(IF(AND(T66="Correctivo",T67="Correctivo"),(AC66-(+AC66*Y67)),IF(T67="Correctivo",(AC65-(+AC65*Y67)),IF(OR(T67="Preventivo", T67="Detectivo"),AC66,""))),""))</f>
        <v/>
      </c>
      <c r="AD67" s="12" t="str">
        <f t="shared" si="21"/>
        <v/>
      </c>
      <c r="AE67" s="41"/>
      <c r="AF67" s="92"/>
      <c r="AG67" s="97"/>
      <c r="AH67" s="97"/>
      <c r="AI67" s="98"/>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row>
    <row r="68" spans="1:86" s="24" customFormat="1" ht="32.25" customHeight="1" thickBot="1" x14ac:dyDescent="0.3">
      <c r="A68" s="23"/>
      <c r="B68" s="45"/>
      <c r="C68" s="99"/>
      <c r="D68" s="99"/>
      <c r="E68" s="100"/>
      <c r="F68" s="100"/>
      <c r="G68" s="100"/>
      <c r="H68" s="100"/>
      <c r="I68" s="100"/>
      <c r="J68" s="101"/>
      <c r="K68" s="109"/>
      <c r="L68" s="100"/>
      <c r="M68" s="33"/>
      <c r="N68" s="36"/>
      <c r="O68" s="102"/>
      <c r="P68" s="36"/>
      <c r="Q68" s="39"/>
      <c r="R68" s="30">
        <v>6</v>
      </c>
      <c r="S68" s="103"/>
      <c r="T68" s="104"/>
      <c r="U68" s="104"/>
      <c r="V68" s="104"/>
      <c r="W68" s="104"/>
      <c r="X68" s="104"/>
      <c r="Y68" s="17" t="str">
        <f t="shared" si="18"/>
        <v/>
      </c>
      <c r="Z68" s="18" t="str">
        <f t="shared" si="19"/>
        <v/>
      </c>
      <c r="AA68" s="19" t="str">
        <f>IFERROR(IF(AND(OR(T66="Preventivo", T66="Detectivo"),OR(T68="Preventivo", T68="Detectivo")),(AA66-(+AA66*Y68)),IF(OR(T68="Preventivo", T68="Detectivo"),(AA65-(+AA65*Y68)),IF(T68="Correctivo",AA66,""))),"")</f>
        <v/>
      </c>
      <c r="AB68" s="18" t="str">
        <f t="shared" si="20"/>
        <v/>
      </c>
      <c r="AC68" s="19" t="str">
        <f>IF($I63="Corrupción",IFERROR(IF(AND(T67="Correctivo",T68="Correctivo"),(AC67),IF(T68="Correctivo",(AC66),IF(OR(T68="Preventivo",T68="Detectivo"),AC67,""))),""),IFERROR(IF(AND(T67="Correctivo",T68="Correctivo"),(AC67-(+AC67*Y68)),IF(T68="Correctivo",(AC66-(+AC66*Y68)),IF(OR(T68="Preventivo", T68="Detectivo"),AC67,""))),""))</f>
        <v/>
      </c>
      <c r="AD68" s="20" t="str">
        <f t="shared" si="21"/>
        <v/>
      </c>
      <c r="AE68" s="42"/>
      <c r="AF68" s="100"/>
      <c r="AG68" s="105"/>
      <c r="AH68" s="105"/>
      <c r="AI68" s="106"/>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row>
    <row r="69" spans="1:86" s="27" customFormat="1" ht="128.25" x14ac:dyDescent="0.25">
      <c r="A69" s="25"/>
      <c r="B69" s="43">
        <v>4</v>
      </c>
      <c r="C69" s="83" t="s">
        <v>63</v>
      </c>
      <c r="D69" s="83" t="s">
        <v>196</v>
      </c>
      <c r="E69" s="84" t="s">
        <v>19</v>
      </c>
      <c r="F69" s="84" t="s">
        <v>104</v>
      </c>
      <c r="G69" s="84" t="s">
        <v>197</v>
      </c>
      <c r="H69" s="84" t="s">
        <v>198</v>
      </c>
      <c r="I69" s="84" t="s">
        <v>68</v>
      </c>
      <c r="J69" s="85"/>
      <c r="K69" s="84" t="s">
        <v>195</v>
      </c>
      <c r="L69" s="84">
        <v>730</v>
      </c>
      <c r="M69" s="31" t="str">
        <f>IF(L69&lt;=0,"",IF(L69&lt;=2,"Muy Baja",IF(L69&lt;=24,"Baja",IF(L69&lt;=500,"Media",IF(L69&lt;=5000,"Alta","Muy Alta")))))</f>
        <v>Alta</v>
      </c>
      <c r="N69" s="34">
        <f>IF(M69="","",IF(M69="Muy Baja",0.2,IF(M69="Baja",0.4,IF(M69="Media",0.6,IF(M69="Alta",0.8,IF(M69="Muy Alta",1,))))))</f>
        <v>0.8</v>
      </c>
      <c r="O69" s="86" t="s">
        <v>34</v>
      </c>
      <c r="P69" s="34">
        <f>IF(O69="","",IF(O69="Leve",0.2,IF(O69="Menor",0.4,IF(O69="Moderado",0.6,IF(O69="Mayor",0.8,IF(O69="Catastrófico",1,))))))</f>
        <v>0.8</v>
      </c>
      <c r="Q69" s="37" t="str">
        <f>IF(OR(AND(M69="Muy Baja",O69="Leve"),AND(M69="Muy Baja",O69="Menor"),AND(M69="Baja",O69="Leve")),"1 - Baja",IF(OR(AND(M69="Muy baja",O69="Moderado"),AND(M69="Baja",O69="Menor"),AND(M69="Baja",O69="Moderado"),AND(M69="Media",O69="Leve"),AND(M69="Media",O69="Menor"),AND(M69="Media",O69="Moderado"),AND(M69="Alta",O69="Leve"),AND(M69="Alta",O69="Menor")),"2 - Moderada",IF(OR(AND(M69="Muy Baja",O69="Mayor"),AND(M69="Baja",O69="Mayor"),AND(M69="Media",O69="Mayor"),AND(M69="Alta",O69="Moderado"),AND(M69="Alta",O69="Mayor"),AND(M69="Muy Alta",O69="Leve"),AND(M69="Muy Alta",O69="Menor"),AND(M69="Muy Alta",O69="Moderado"),AND(M69="Muy Alta",O69="Mayor")),"3 - Alta",IF(OR(AND(M69="Muy Baja",O69="Catastrófico"),AND(M69="Baja",O69="Catastrófico"),AND(M69="Media",O69="Catastrófico"),AND(M69="Alta",O69="Catastrófico"),AND(M69="Muy Alta",O69="Catastrófico")),"4 - Extrema",""))))</f>
        <v>3 - Alta</v>
      </c>
      <c r="R69" s="28">
        <v>1</v>
      </c>
      <c r="S69" s="87" t="s">
        <v>199</v>
      </c>
      <c r="T69" s="88" t="s">
        <v>76</v>
      </c>
      <c r="U69" s="88" t="s">
        <v>80</v>
      </c>
      <c r="V69" s="88" t="s">
        <v>81</v>
      </c>
      <c r="W69" s="88" t="s">
        <v>83</v>
      </c>
      <c r="X69" s="88" t="s">
        <v>85</v>
      </c>
      <c r="Y69" s="13" t="str">
        <f t="shared" si="18"/>
        <v>40%</v>
      </c>
      <c r="Z69" s="14" t="str">
        <f t="shared" si="19"/>
        <v>Media</v>
      </c>
      <c r="AA69" s="15">
        <f>IFERROR(IF(OR(T69="Preventivo", T69="Detectivo"),(N69-(+N69*Y69)),IF(T69="Correctivo",N69,"")),"")</f>
        <v>0.48</v>
      </c>
      <c r="AB69" s="14" t="str">
        <f t="shared" si="20"/>
        <v>Mayor</v>
      </c>
      <c r="AC69" s="15">
        <f>IF($I69="Corrupción",IFERROR(IF(T69="Correctivo",(P69),IF(OR(T69="Preventivo",T69="Detectivo"),P69,"")),""),IFERROR(IF(T69="Correctivo",(P69-(+P69*Y69)),IF(OR(T69="Preventivo",T69="Detectivo"),P69,"")),""))</f>
        <v>0.8</v>
      </c>
      <c r="AD69" s="16" t="str">
        <f>IF(OR(AND(Z69="Muy Baja",AB69="Leve"),AND(Z69="Muy Baja",AB69="Menor"),AND(Z69="Baja",AB69="Leve")),"1 - Baja",IF(OR(AND(Z69="Muy baja",AB69="Moderado"),AND(Z69="Baja",AB69="Menor"),AND(Z69="Baja",AB69="Moderado"),AND(Z69="Media",AB69="Leve"),AND(Z69="Media",AB69="Menor"),AND(Z69="Media",AB69="Moderado"),AND(Z69="Alta",AB69="Leve"),AND(Z69="Alta",AB69="Menor")),"2 - Moderada",IF(OR(AND(Z69="Muy Baja",AB69="Mayor"),AND(Z69="Baja",AB69="Mayor"),AND(Z69="Media",AB69="Mayor"),AND(Z69="Alta",AB69="Moderado"),AND(Z69="Alta",AB69="Mayor"),AND(Z69="Muy Alta",AB69="Leve"),AND(Z69="Muy Alta",AB69="Menor"),AND(Z69="Muy Alta",AB69="Moderado"),AND(Z69="Muy Alta",AB69="Mayor")),"3 - Alta",IF(OR(AND(Z69="Muy Baja",AB69="Catastrófico"),AND(Z69="Baja",AB69="Catastrófico"),AND(Z69="Media",AB69="Catastrófico"),AND(Z69="Alta",AB69="Catastrófico"),AND(Z69="Muy Alta",AB69="Catastrófico")),"4 - Extrema",""))))</f>
        <v>3 - Alta</v>
      </c>
      <c r="AE69" s="40" t="str">
        <f>IF(ISBLANK(U69), Q69,LOOKUP(2,1/(AD69:AD74&lt;&gt;""),AD69:AD74))</f>
        <v>3 - Alta</v>
      </c>
      <c r="AF69" s="84" t="s">
        <v>89</v>
      </c>
      <c r="AG69" s="89" t="s">
        <v>200</v>
      </c>
      <c r="AH69" s="89" t="s">
        <v>195</v>
      </c>
      <c r="AI69" s="90">
        <v>44926</v>
      </c>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row>
    <row r="70" spans="1:86" s="24" customFormat="1" ht="128.25" x14ac:dyDescent="0.25">
      <c r="A70" s="23"/>
      <c r="B70" s="44"/>
      <c r="C70" s="91"/>
      <c r="D70" s="91"/>
      <c r="E70" s="92"/>
      <c r="F70" s="92"/>
      <c r="G70" s="92"/>
      <c r="H70" s="92"/>
      <c r="I70" s="92"/>
      <c r="J70" s="93"/>
      <c r="K70" s="92"/>
      <c r="L70" s="92"/>
      <c r="M70" s="32"/>
      <c r="N70" s="35"/>
      <c r="O70" s="94"/>
      <c r="P70" s="35"/>
      <c r="Q70" s="38"/>
      <c r="R70" s="29">
        <v>2</v>
      </c>
      <c r="S70" s="95" t="s">
        <v>201</v>
      </c>
      <c r="T70" s="96" t="s">
        <v>76</v>
      </c>
      <c r="U70" s="96" t="s">
        <v>80</v>
      </c>
      <c r="V70" s="96" t="s">
        <v>81</v>
      </c>
      <c r="W70" s="96" t="s">
        <v>83</v>
      </c>
      <c r="X70" s="96" t="s">
        <v>85</v>
      </c>
      <c r="Y70" s="2" t="str">
        <f t="shared" si="18"/>
        <v>40%</v>
      </c>
      <c r="Z70" s="3" t="str">
        <f t="shared" si="19"/>
        <v>Baja</v>
      </c>
      <c r="AA70" s="4">
        <f>IFERROR(IF(AND(OR(T69="Preventivo", T69="Detectivo"),OR(T70="Preventivo", T70="Detectivo")),(AA69-(+AA69*Y70)),IF(OR(T70="Preventivo", T70="Detectivo"),(N69-(+N69*Y70)),IF(T70="Correctivo",AA69,""))),"")</f>
        <v>0.28799999999999998</v>
      </c>
      <c r="AB70" s="3" t="str">
        <f t="shared" si="20"/>
        <v>Mayor</v>
      </c>
      <c r="AC70" s="4">
        <f>IF($I69="Corrupción",IFERROR(IF(AND(T69="Correctivo",T70="Correctivo"),(AC69),IF(T70="Correctivo",(P69),IF(OR(T70="Preventivo",T70="Detectivo"),AC69,""))),""),IFERROR(IF(AND(T69="Correctivo",T70="Correctivo"),(AC69-(+AC69*Y70)),IF(T70="Correctivo",(P69-(+P69*Y70)),IF(OR(T70="Preventivo",T70="Detectivo"),AC69,""))),""))</f>
        <v>0.8</v>
      </c>
      <c r="AD70" s="12" t="str">
        <f t="shared" ref="AD70:AD74" si="22">IF(OR(AND(Z70="Muy Baja",AB70="Leve"),AND(Z70="Muy Baja",AB70="Menor"),AND(Z70="Baja",AB70="Leve")),"1 - Baja",IF(OR(AND(Z70="Muy baja",AB70="Moderado"),AND(Z70="Baja",AB70="Menor"),AND(Z70="Baja",AB70="Moderado"),AND(Z70="Media",AB70="Leve"),AND(Z70="Media",AB70="Menor"),AND(Z70="Media",AB70="Moderado"),AND(Z70="Alta",AB70="Leve"),AND(Z70="Alta",AB70="Menor")),"2 - Moderada",IF(OR(AND(Z70="Muy Baja",AB70="Mayor"),AND(Z70="Baja",AB70="Mayor"),AND(Z70="Media",AB70="Mayor"),AND(Z70="Alta",AB70="Moderado"),AND(Z70="Alta",AB70="Mayor"),AND(Z70="Muy Alta",AB70="Leve"),AND(Z70="Muy Alta",AB70="Menor"),AND(Z70="Muy Alta",AB70="Moderado"),AND(Z70="Muy Alta",AB70="Mayor")),"3 - Alta",IF(OR(AND(Z70="Muy Baja",AB70="Catastrófico"),AND(Z70="Baja",AB70="Catastrófico"),AND(Z70="Media",AB70="Catastrófico"),AND(Z70="Alta",AB70="Catastrófico"),AND(Z70="Muy Alta",AB70="Catastrófico")),"4 - Extrema",""))))</f>
        <v>3 - Alta</v>
      </c>
      <c r="AE70" s="41"/>
      <c r="AF70" s="92"/>
      <c r="AG70" s="97" t="s">
        <v>202</v>
      </c>
      <c r="AH70" s="97" t="s">
        <v>195</v>
      </c>
      <c r="AI70" s="98">
        <v>44926</v>
      </c>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row>
    <row r="71" spans="1:86" s="24" customFormat="1" ht="86.25" thickBot="1" x14ac:dyDescent="0.3">
      <c r="A71" s="23"/>
      <c r="B71" s="44"/>
      <c r="C71" s="91"/>
      <c r="D71" s="91"/>
      <c r="E71" s="92"/>
      <c r="F71" s="92"/>
      <c r="G71" s="92"/>
      <c r="H71" s="92"/>
      <c r="I71" s="92"/>
      <c r="J71" s="93"/>
      <c r="K71" s="92"/>
      <c r="L71" s="92"/>
      <c r="M71" s="32"/>
      <c r="N71" s="35"/>
      <c r="O71" s="94"/>
      <c r="P71" s="35"/>
      <c r="Q71" s="38"/>
      <c r="R71" s="29">
        <v>3</v>
      </c>
      <c r="S71" s="95"/>
      <c r="T71" s="96"/>
      <c r="U71" s="96"/>
      <c r="V71" s="96"/>
      <c r="W71" s="96"/>
      <c r="X71" s="96"/>
      <c r="Y71" s="2" t="str">
        <f t="shared" si="18"/>
        <v/>
      </c>
      <c r="Z71" s="3" t="str">
        <f t="shared" si="19"/>
        <v/>
      </c>
      <c r="AA71" s="4" t="str">
        <f>IFERROR(IF(AND(OR(T70="Preventivo", T70="Detectivo"),OR(T71="Preventivo", T71="Detectivo")),(AA70-(+AA70*Y71)),IF(OR(T71="Preventivo", T71="Detectivo"),(AA69-(+AA69*Y71)),IF(T71="Correctivo",AA70,""))),"")</f>
        <v/>
      </c>
      <c r="AB71" s="3" t="str">
        <f t="shared" si="20"/>
        <v/>
      </c>
      <c r="AC71" s="4" t="str">
        <f>IF($I69="Corrupción",IFERROR(IF(AND(T70="Correctivo",T71="Correctivo"),(AC70),IF(T71="Correctivo",(AC69),IF(OR(T71="Preventivo",T71="Detectivo"),AC70,""))),""),IFERROR(IF(AND(T70="Correctivo",T71="Correctivo"),(AC70-(+AC70*Y71)),IF(T71="Correctivo",(AC69-(+AC69*Y71)),IF(OR(T71="Preventivo", T71="Detectivo"),AC70,""))),""))</f>
        <v/>
      </c>
      <c r="AD71" s="12" t="str">
        <f t="shared" si="22"/>
        <v/>
      </c>
      <c r="AE71" s="41"/>
      <c r="AF71" s="92"/>
      <c r="AG71" s="97" t="s">
        <v>203</v>
      </c>
      <c r="AH71" s="97" t="s">
        <v>195</v>
      </c>
      <c r="AI71" s="98">
        <v>44926</v>
      </c>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row>
    <row r="72" spans="1:86" s="24" customFormat="1" ht="29.25" customHeight="1" x14ac:dyDescent="0.25">
      <c r="A72" s="23"/>
      <c r="B72" s="44"/>
      <c r="C72" s="91"/>
      <c r="D72" s="91"/>
      <c r="E72" s="92"/>
      <c r="F72" s="92"/>
      <c r="G72" s="92"/>
      <c r="H72" s="92"/>
      <c r="I72" s="92"/>
      <c r="J72" s="93"/>
      <c r="K72" s="92"/>
      <c r="L72" s="92"/>
      <c r="M72" s="32"/>
      <c r="N72" s="35"/>
      <c r="O72" s="94"/>
      <c r="P72" s="35"/>
      <c r="Q72" s="38"/>
      <c r="R72" s="29">
        <v>4</v>
      </c>
      <c r="S72" s="95"/>
      <c r="T72" s="96"/>
      <c r="U72" s="96"/>
      <c r="V72" s="96"/>
      <c r="W72" s="96"/>
      <c r="X72" s="96"/>
      <c r="Y72" s="2" t="str">
        <f t="shared" si="18"/>
        <v/>
      </c>
      <c r="Z72" s="3" t="str">
        <f t="shared" si="19"/>
        <v/>
      </c>
      <c r="AA72" s="4" t="str">
        <f>IFERROR(IF(AND(OR(T71="Preventivo", T71="Detectivo"),OR(T72="Preventivo", T72="Detectivo")),(AA71-(+AA71*Y72)),IF(OR(T72="Preventivo", T72="Detectivo"),(AA70-(+AA70*Y72)),IF(T72="Correctivo",AA71,""))),"")</f>
        <v/>
      </c>
      <c r="AB72" s="3" t="str">
        <f t="shared" si="20"/>
        <v/>
      </c>
      <c r="AC72" s="4" t="str">
        <f>IF($I69="Corrupción",IFERROR(IF(AND(T71="Correctivo",T72="Correctivo"),(AC71),IF(T72="Correctivo",(AC70),IF(OR(T72="Preventivo",T72="Detectivo"),AC71,""))),""),IFERROR(IF(AND(T71="Correctivo",T72="Correctivo"),(AC71-(+AC71*Y72)),IF(T72="Correctivo",(AC70-(+AC70*Y72)),IF(OR(T72="Preventivo", T72="Detectivo"),AC71,""))),""))</f>
        <v/>
      </c>
      <c r="AD72" s="12" t="str">
        <f t="shared" si="22"/>
        <v/>
      </c>
      <c r="AE72" s="41"/>
      <c r="AF72" s="92"/>
      <c r="AG72" s="97"/>
      <c r="AH72" s="97"/>
      <c r="AI72" s="98"/>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row>
    <row r="73" spans="1:86" s="24" customFormat="1" ht="29.25" customHeight="1" x14ac:dyDescent="0.25">
      <c r="A73" s="23"/>
      <c r="B73" s="44"/>
      <c r="C73" s="91"/>
      <c r="D73" s="91"/>
      <c r="E73" s="92"/>
      <c r="F73" s="92"/>
      <c r="G73" s="92"/>
      <c r="H73" s="92"/>
      <c r="I73" s="92"/>
      <c r="J73" s="93"/>
      <c r="K73" s="92"/>
      <c r="L73" s="92"/>
      <c r="M73" s="32"/>
      <c r="N73" s="35"/>
      <c r="O73" s="94"/>
      <c r="P73" s="35"/>
      <c r="Q73" s="38"/>
      <c r="R73" s="29">
        <v>5</v>
      </c>
      <c r="S73" s="95"/>
      <c r="T73" s="96"/>
      <c r="U73" s="96"/>
      <c r="V73" s="96"/>
      <c r="W73" s="96"/>
      <c r="X73" s="96"/>
      <c r="Y73" s="2" t="str">
        <f t="shared" si="18"/>
        <v/>
      </c>
      <c r="Z73" s="3" t="str">
        <f t="shared" si="19"/>
        <v/>
      </c>
      <c r="AA73" s="4" t="str">
        <f>IFERROR(IF(AND(OR(T72="Preventivo", T72="Detectivo"),OR(T73="Preventivo", T73="Detectivo")),(AA72-(+AA72*Y73)),IF(OR(T73="Preventivo", T73="Detectivo"),(AA71-(+AA71*Y73)),IF(T73="Correctivo",AA72,""))),"")</f>
        <v/>
      </c>
      <c r="AB73" s="3" t="str">
        <f t="shared" si="20"/>
        <v/>
      </c>
      <c r="AC73" s="4" t="str">
        <f>IF($I69="Corrupción",IFERROR(IF(AND(T72="Correctivo",T73="Correctivo"),(AC72),IF(T73="Correctivo",(AC71),IF(OR(T73="Preventivo",T73="Detectivo"),AC72,""))),""),IFERROR(IF(AND(T72="Correctivo",T73="Correctivo"),(AC72-(+AC72*Y73)),IF(T73="Correctivo",(AC71-(+AC71*Y73)),IF(OR(T73="Preventivo", T73="Detectivo"),AC72,""))),""))</f>
        <v/>
      </c>
      <c r="AD73" s="12" t="str">
        <f t="shared" si="22"/>
        <v/>
      </c>
      <c r="AE73" s="41"/>
      <c r="AF73" s="92"/>
      <c r="AG73" s="97"/>
      <c r="AH73" s="97"/>
      <c r="AI73" s="98"/>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row>
    <row r="74" spans="1:86" s="24" customFormat="1" ht="29.25" customHeight="1" thickBot="1" x14ac:dyDescent="0.3">
      <c r="A74" s="23"/>
      <c r="B74" s="45"/>
      <c r="C74" s="99"/>
      <c r="D74" s="99"/>
      <c r="E74" s="100"/>
      <c r="F74" s="100"/>
      <c r="G74" s="100"/>
      <c r="H74" s="100"/>
      <c r="I74" s="100"/>
      <c r="J74" s="101"/>
      <c r="K74" s="100"/>
      <c r="L74" s="100"/>
      <c r="M74" s="33"/>
      <c r="N74" s="36"/>
      <c r="O74" s="102"/>
      <c r="P74" s="36"/>
      <c r="Q74" s="39"/>
      <c r="R74" s="30">
        <v>6</v>
      </c>
      <c r="S74" s="103"/>
      <c r="T74" s="104"/>
      <c r="U74" s="104"/>
      <c r="V74" s="104"/>
      <c r="W74" s="104"/>
      <c r="X74" s="104"/>
      <c r="Y74" s="17" t="str">
        <f t="shared" si="18"/>
        <v/>
      </c>
      <c r="Z74" s="18" t="str">
        <f t="shared" si="19"/>
        <v/>
      </c>
      <c r="AA74" s="19" t="str">
        <f>IFERROR(IF(AND(OR(T72="Preventivo", T72="Detectivo"),OR(T74="Preventivo", T74="Detectivo")),(AA72-(+AA72*Y74)),IF(OR(T74="Preventivo", T74="Detectivo"),(AA71-(+AA71*Y74)),IF(T74="Correctivo",AA72,""))),"")</f>
        <v/>
      </c>
      <c r="AB74" s="18" t="str">
        <f t="shared" si="20"/>
        <v/>
      </c>
      <c r="AC74" s="19" t="str">
        <f>IF($I69="Corrupción",IFERROR(IF(AND(T73="Correctivo",T74="Correctivo"),(AC73),IF(T74="Correctivo",(AC72),IF(OR(T74="Preventivo",T74="Detectivo"),AC73,""))),""),IFERROR(IF(AND(T73="Correctivo",T74="Correctivo"),(AC73-(+AC73*Y74)),IF(T74="Correctivo",(AC72-(+AC72*Y74)),IF(OR(T74="Preventivo", T74="Detectivo"),AC73,""))),""))</f>
        <v/>
      </c>
      <c r="AD74" s="20" t="str">
        <f t="shared" si="22"/>
        <v/>
      </c>
      <c r="AE74" s="42"/>
      <c r="AF74" s="100"/>
      <c r="AG74" s="105"/>
      <c r="AH74" s="105"/>
      <c r="AI74" s="106"/>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row>
    <row r="75" spans="1:86" s="27" customFormat="1" ht="93.75" customHeight="1" x14ac:dyDescent="0.25">
      <c r="A75" s="25"/>
      <c r="B75" s="43">
        <v>4</v>
      </c>
      <c r="C75" s="83" t="s">
        <v>46</v>
      </c>
      <c r="D75" s="83" t="s">
        <v>206</v>
      </c>
      <c r="E75" s="84" t="s">
        <v>18</v>
      </c>
      <c r="F75" s="84" t="s">
        <v>108</v>
      </c>
      <c r="G75" s="84" t="s">
        <v>207</v>
      </c>
      <c r="H75" s="84" t="s">
        <v>208</v>
      </c>
      <c r="I75" s="84" t="s">
        <v>68</v>
      </c>
      <c r="J75" s="85"/>
      <c r="K75" s="84" t="s">
        <v>204</v>
      </c>
      <c r="L75" s="84">
        <v>365</v>
      </c>
      <c r="M75" s="31" t="str">
        <f>IF(L75&lt;=0,"",IF(L75&lt;=2,"Muy Baja",IF(L75&lt;=24,"Baja",IF(L75&lt;=500,"Media",IF(L75&lt;=5000,"Alta","Muy Alta")))))</f>
        <v>Media</v>
      </c>
      <c r="N75" s="34">
        <f>IF(M75="","",IF(M75="Muy Baja",0.2,IF(M75="Baja",0.4,IF(M75="Media",0.6,IF(M75="Alta",0.8,IF(M75="Muy Alta",1,))))))</f>
        <v>0.6</v>
      </c>
      <c r="O75" s="86" t="s">
        <v>34</v>
      </c>
      <c r="P75" s="34">
        <f>IF(O75="","",IF(O75="Leve",0.2,IF(O75="Menor",0.4,IF(O75="Moderado",0.6,IF(O75="Mayor",0.8,IF(O75="Catastrófico",1,))))))</f>
        <v>0.8</v>
      </c>
      <c r="Q75" s="37" t="str">
        <f>IF(OR(AND(M75="Muy Baja",O75="Leve"),AND(M75="Muy Baja",O75="Menor"),AND(M75="Baja",O75="Leve")),"1 - Baja",IF(OR(AND(M75="Muy baja",O75="Moderado"),AND(M75="Baja",O75="Menor"),AND(M75="Baja",O75="Moderado"),AND(M75="Media",O75="Leve"),AND(M75="Media",O75="Menor"),AND(M75="Media",O75="Moderado"),AND(M75="Alta",O75="Leve"),AND(M75="Alta",O75="Menor")),"2 - Moderada",IF(OR(AND(M75="Muy Baja",O75="Mayor"),AND(M75="Baja",O75="Mayor"),AND(M75="Media",O75="Mayor"),AND(M75="Alta",O75="Moderado"),AND(M75="Alta",O75="Mayor"),AND(M75="Muy Alta",O75="Leve"),AND(M75="Muy Alta",O75="Menor"),AND(M75="Muy Alta",O75="Moderado"),AND(M75="Muy Alta",O75="Mayor")),"3 - Alta",IF(OR(AND(M75="Muy Baja",O75="Catastrófico"),AND(M75="Baja",O75="Catastrófico"),AND(M75="Media",O75="Catastrófico"),AND(M75="Alta",O75="Catastrófico"),AND(M75="Muy Alta",O75="Catastrófico")),"4 - Extrema",""))))</f>
        <v>3 - Alta</v>
      </c>
      <c r="R75" s="28">
        <v>1</v>
      </c>
      <c r="S75" s="87" t="s">
        <v>209</v>
      </c>
      <c r="T75" s="88" t="s">
        <v>76</v>
      </c>
      <c r="U75" s="88" t="s">
        <v>80</v>
      </c>
      <c r="V75" s="88" t="s">
        <v>81</v>
      </c>
      <c r="W75" s="88" t="s">
        <v>84</v>
      </c>
      <c r="X75" s="88" t="s">
        <v>85</v>
      </c>
      <c r="Y75" s="13" t="str">
        <f t="shared" ref="Y75:Y94" si="23">IF(AND(T75="Preventivo",U75="Automático"),"50%",IF(AND(T75="Preventivo",U75="Manual"),"40%",IF(AND(T75="Detectivo",U75="Automático"),"40%",IF(AND(T75="Detectivo",U75="Manual"),"30%",IF(AND(T75="Correctivo",U75="Automático"),"35%",IF(AND(T75="Correctivo",U75="Manual"),"25%",""))))))</f>
        <v>40%</v>
      </c>
      <c r="Z75" s="14" t="str">
        <f t="shared" ref="Z75:Z94" si="24">IFERROR(IF(AA75="","",IF(AA75&lt;=0.2,"Muy Baja",IF(AA75&lt;=0.4,"Baja",IF(AA75&lt;=0.6,"Media",IF(AA75&lt;=0.8,"Alta","Muy Alta"))))),"")</f>
        <v>Baja</v>
      </c>
      <c r="AA75" s="15">
        <f>IFERROR(IF(OR(T75="Preventivo", T75="Detectivo"),(N75-(+N75*Y75)),IF(T75="Correctivo",N75,"")),"")</f>
        <v>0.36</v>
      </c>
      <c r="AB75" s="14" t="str">
        <f t="shared" ref="AB75:AB94" si="25">IFERROR(IF(AC75="","",IF(AC75&lt;=0.2,"Leve",IF(AC75&lt;=0.4,"Menor",IF(AC75&lt;=0.6,"Moderado",IF(AC75&lt;=0.8,"Mayor","Catastrófico"))))),"")</f>
        <v>Mayor</v>
      </c>
      <c r="AC75" s="15">
        <f>IF($I75="Corrupción",IFERROR(IF(T75="Correctivo",(P75),IF(OR(T75="Preventivo",T75="Detectivo"),P75,"")),""),IFERROR(IF(T75="Correctivo",(P75-(+P75*Y75)),IF(OR(T75="Preventivo",T75="Detectivo"),P75,"")),""))</f>
        <v>0.8</v>
      </c>
      <c r="AD75" s="16" t="str">
        <f>IF(OR(AND(Z75="Muy Baja",AB75="Leve"),AND(Z75="Muy Baja",AB75="Menor"),AND(Z75="Baja",AB75="Leve")),"1 - Baja",IF(OR(AND(Z75="Muy baja",AB75="Moderado"),AND(Z75="Baja",AB75="Menor"),AND(Z75="Baja",AB75="Moderado"),AND(Z75="Media",AB75="Leve"),AND(Z75="Media",AB75="Menor"),AND(Z75="Media",AB75="Moderado"),AND(Z75="Alta",AB75="Leve"),AND(Z75="Alta",AB75="Menor")),"2 - Moderada",IF(OR(AND(Z75="Muy Baja",AB75="Mayor"),AND(Z75="Baja",AB75="Mayor"),AND(Z75="Media",AB75="Mayor"),AND(Z75="Alta",AB75="Moderado"),AND(Z75="Alta",AB75="Mayor"),AND(Z75="Muy Alta",AB75="Leve"),AND(Z75="Muy Alta",AB75="Menor"),AND(Z75="Muy Alta",AB75="Moderado"),AND(Z75="Muy Alta",AB75="Mayor")),"3 - Alta",IF(OR(AND(Z75="Muy Baja",AB75="Catastrófico"),AND(Z75="Baja",AB75="Catastrófico"),AND(Z75="Media",AB75="Catastrófico"),AND(Z75="Alta",AB75="Catastrófico"),AND(Z75="Muy Alta",AB75="Catastrófico")),"4 - Extrema",""))))</f>
        <v>3 - Alta</v>
      </c>
      <c r="AE75" s="40" t="str">
        <f>IF(ISBLANK(U75), Q75,LOOKUP(2,1/(AD75:AD80&lt;&gt;""),AD75:AD80))</f>
        <v>3 - Alta</v>
      </c>
      <c r="AF75" s="84" t="s">
        <v>89</v>
      </c>
      <c r="AG75" s="89" t="s">
        <v>210</v>
      </c>
      <c r="AH75" s="89" t="s">
        <v>204</v>
      </c>
      <c r="AI75" s="90">
        <v>44926</v>
      </c>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row>
    <row r="76" spans="1:86" s="24" customFormat="1" ht="99.75" customHeight="1" x14ac:dyDescent="0.25">
      <c r="A76" s="23"/>
      <c r="B76" s="44"/>
      <c r="C76" s="91"/>
      <c r="D76" s="91"/>
      <c r="E76" s="92"/>
      <c r="F76" s="92"/>
      <c r="G76" s="92"/>
      <c r="H76" s="92"/>
      <c r="I76" s="92"/>
      <c r="J76" s="93"/>
      <c r="K76" s="92"/>
      <c r="L76" s="92"/>
      <c r="M76" s="32"/>
      <c r="N76" s="35"/>
      <c r="O76" s="94"/>
      <c r="P76" s="35"/>
      <c r="Q76" s="38"/>
      <c r="R76" s="29">
        <v>2</v>
      </c>
      <c r="S76" s="95" t="s">
        <v>211</v>
      </c>
      <c r="T76" s="96" t="s">
        <v>76</v>
      </c>
      <c r="U76" s="96" t="s">
        <v>80</v>
      </c>
      <c r="V76" s="96" t="s">
        <v>81</v>
      </c>
      <c r="W76" s="96" t="s">
        <v>83</v>
      </c>
      <c r="X76" s="96" t="s">
        <v>85</v>
      </c>
      <c r="Y76" s="2" t="str">
        <f t="shared" si="23"/>
        <v>40%</v>
      </c>
      <c r="Z76" s="3" t="str">
        <f t="shared" si="24"/>
        <v>Baja</v>
      </c>
      <c r="AA76" s="4">
        <f>IFERROR(IF(AND(OR(T75="Preventivo", T75="Detectivo"),OR(T76="Preventivo", T76="Detectivo")),(AA75-(+AA75*Y76)),IF(OR(T76="Preventivo", T76="Detectivo"),(N75-(+N75*Y76)),IF(T76="Correctivo",AA75,""))),"")</f>
        <v>0.216</v>
      </c>
      <c r="AB76" s="3" t="str">
        <f t="shared" si="25"/>
        <v>Mayor</v>
      </c>
      <c r="AC76" s="4">
        <f>IF($I75="Corrupción",IFERROR(IF(AND(T75="Correctivo",T76="Correctivo"),(AC75),IF(T76="Correctivo",(P75),IF(OR(T76="Preventivo",T76="Detectivo"),AC75,""))),""),IFERROR(IF(AND(T75="Correctivo",T76="Correctivo"),(AC75-(+AC75*Y76)),IF(T76="Correctivo",(P75-(+P75*Y76)),IF(OR(T76="Preventivo",T76="Detectivo"),AC75,""))),""))</f>
        <v>0.8</v>
      </c>
      <c r="AD76" s="12" t="str">
        <f t="shared" ref="AD76:AD80" si="26">IF(OR(AND(Z76="Muy Baja",AB76="Leve"),AND(Z76="Muy Baja",AB76="Menor"),AND(Z76="Baja",AB76="Leve")),"1 - Baja",IF(OR(AND(Z76="Muy baja",AB76="Moderado"),AND(Z76="Baja",AB76="Menor"),AND(Z76="Baja",AB76="Moderado"),AND(Z76="Media",AB76="Leve"),AND(Z76="Media",AB76="Menor"),AND(Z76="Media",AB76="Moderado"),AND(Z76="Alta",AB76="Leve"),AND(Z76="Alta",AB76="Menor")),"2 - Moderada",IF(OR(AND(Z76="Muy Baja",AB76="Mayor"),AND(Z76="Baja",AB76="Mayor"),AND(Z76="Media",AB76="Mayor"),AND(Z76="Alta",AB76="Moderado"),AND(Z76="Alta",AB76="Mayor"),AND(Z76="Muy Alta",AB76="Leve"),AND(Z76="Muy Alta",AB76="Menor"),AND(Z76="Muy Alta",AB76="Moderado"),AND(Z76="Muy Alta",AB76="Mayor")),"3 - Alta",IF(OR(AND(Z76="Muy Baja",AB76="Catastrófico"),AND(Z76="Baja",AB76="Catastrófico"),AND(Z76="Media",AB76="Catastrófico"),AND(Z76="Alta",AB76="Catastrófico"),AND(Z76="Muy Alta",AB76="Catastrófico")),"4 - Extrema",""))))</f>
        <v>3 - Alta</v>
      </c>
      <c r="AE76" s="41"/>
      <c r="AF76" s="92"/>
      <c r="AG76" s="97" t="s">
        <v>212</v>
      </c>
      <c r="AH76" s="97" t="s">
        <v>204</v>
      </c>
      <c r="AI76" s="98">
        <v>44926</v>
      </c>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row>
    <row r="77" spans="1:86" s="24" customFormat="1" ht="29.25" customHeight="1" x14ac:dyDescent="0.25">
      <c r="A77" s="23"/>
      <c r="B77" s="44"/>
      <c r="C77" s="91"/>
      <c r="D77" s="91"/>
      <c r="E77" s="92"/>
      <c r="F77" s="92"/>
      <c r="G77" s="92"/>
      <c r="H77" s="92"/>
      <c r="I77" s="92"/>
      <c r="J77" s="93"/>
      <c r="K77" s="92"/>
      <c r="L77" s="92"/>
      <c r="M77" s="32"/>
      <c r="N77" s="35"/>
      <c r="O77" s="94"/>
      <c r="P77" s="35"/>
      <c r="Q77" s="38"/>
      <c r="R77" s="29">
        <v>3</v>
      </c>
      <c r="S77" s="95"/>
      <c r="T77" s="96"/>
      <c r="U77" s="96"/>
      <c r="V77" s="96"/>
      <c r="W77" s="96"/>
      <c r="X77" s="96"/>
      <c r="Y77" s="2" t="str">
        <f t="shared" si="23"/>
        <v/>
      </c>
      <c r="Z77" s="3" t="str">
        <f t="shared" si="24"/>
        <v/>
      </c>
      <c r="AA77" s="4" t="str">
        <f>IFERROR(IF(AND(OR(T76="Preventivo", T76="Detectivo"),OR(T77="Preventivo", T77="Detectivo")),(AA76-(+AA76*Y77)),IF(OR(T77="Preventivo", T77="Detectivo"),(AA75-(+AA75*Y77)),IF(T77="Correctivo",AA76,""))),"")</f>
        <v/>
      </c>
      <c r="AB77" s="3" t="str">
        <f t="shared" si="25"/>
        <v/>
      </c>
      <c r="AC77" s="4" t="str">
        <f>IF($I75="Corrupción",IFERROR(IF(AND(T76="Correctivo",T77="Correctivo"),(AC76),IF(T77="Correctivo",(AC75),IF(OR(T77="Preventivo",T77="Detectivo"),AC76,""))),""),IFERROR(IF(AND(T76="Correctivo",T77="Correctivo"),(AC76-(+AC76*Y77)),IF(T77="Correctivo",(AC75-(+AC75*Y77)),IF(OR(T77="Preventivo", T77="Detectivo"),AC76,""))),""))</f>
        <v/>
      </c>
      <c r="AD77" s="12" t="str">
        <f t="shared" si="26"/>
        <v/>
      </c>
      <c r="AE77" s="41"/>
      <c r="AF77" s="92"/>
      <c r="AG77" s="97"/>
      <c r="AH77" s="97"/>
      <c r="AI77" s="98"/>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row>
    <row r="78" spans="1:86" s="24" customFormat="1" ht="29.25" customHeight="1" x14ac:dyDescent="0.25">
      <c r="A78" s="23"/>
      <c r="B78" s="44"/>
      <c r="C78" s="91"/>
      <c r="D78" s="91"/>
      <c r="E78" s="92"/>
      <c r="F78" s="92"/>
      <c r="G78" s="92"/>
      <c r="H78" s="92"/>
      <c r="I78" s="92"/>
      <c r="J78" s="93"/>
      <c r="K78" s="92"/>
      <c r="L78" s="92"/>
      <c r="M78" s="32"/>
      <c r="N78" s="35"/>
      <c r="O78" s="94"/>
      <c r="P78" s="35"/>
      <c r="Q78" s="38"/>
      <c r="R78" s="29">
        <v>4</v>
      </c>
      <c r="S78" s="95"/>
      <c r="T78" s="96"/>
      <c r="U78" s="96"/>
      <c r="V78" s="96"/>
      <c r="W78" s="96"/>
      <c r="X78" s="96"/>
      <c r="Y78" s="2" t="str">
        <f t="shared" si="23"/>
        <v/>
      </c>
      <c r="Z78" s="3" t="str">
        <f t="shared" si="24"/>
        <v/>
      </c>
      <c r="AA78" s="4" t="str">
        <f>IFERROR(IF(AND(OR(T77="Preventivo", T77="Detectivo"),OR(T78="Preventivo", T78="Detectivo")),(AA77-(+AA77*Y78)),IF(OR(T78="Preventivo", T78="Detectivo"),(AA76-(+AA76*Y78)),IF(T78="Correctivo",AA77,""))),"")</f>
        <v/>
      </c>
      <c r="AB78" s="3" t="str">
        <f t="shared" si="25"/>
        <v/>
      </c>
      <c r="AC78" s="4" t="str">
        <f>IF($I75="Corrupción",IFERROR(IF(AND(T77="Correctivo",T78="Correctivo"),(AC77),IF(T78="Correctivo",(AC76),IF(OR(T78="Preventivo",T78="Detectivo"),AC77,""))),""),IFERROR(IF(AND(T77="Correctivo",T78="Correctivo"),(AC77-(+AC77*Y78)),IF(T78="Correctivo",(AC76-(+AC76*Y78)),IF(OR(T78="Preventivo", T78="Detectivo"),AC77,""))),""))</f>
        <v/>
      </c>
      <c r="AD78" s="12" t="str">
        <f t="shared" si="26"/>
        <v/>
      </c>
      <c r="AE78" s="41"/>
      <c r="AF78" s="92"/>
      <c r="AG78" s="97"/>
      <c r="AH78" s="97"/>
      <c r="AI78" s="98"/>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row>
    <row r="79" spans="1:86" s="24" customFormat="1" ht="29.25" customHeight="1" x14ac:dyDescent="0.25">
      <c r="A79" s="23"/>
      <c r="B79" s="44"/>
      <c r="C79" s="91"/>
      <c r="D79" s="91"/>
      <c r="E79" s="92"/>
      <c r="F79" s="92"/>
      <c r="G79" s="92"/>
      <c r="H79" s="92"/>
      <c r="I79" s="92"/>
      <c r="J79" s="93"/>
      <c r="K79" s="92"/>
      <c r="L79" s="92"/>
      <c r="M79" s="32"/>
      <c r="N79" s="35"/>
      <c r="O79" s="94"/>
      <c r="P79" s="35"/>
      <c r="Q79" s="38"/>
      <c r="R79" s="29">
        <v>5</v>
      </c>
      <c r="S79" s="95"/>
      <c r="T79" s="96"/>
      <c r="U79" s="96"/>
      <c r="V79" s="96"/>
      <c r="W79" s="96"/>
      <c r="X79" s="96"/>
      <c r="Y79" s="2" t="str">
        <f t="shared" si="23"/>
        <v/>
      </c>
      <c r="Z79" s="3" t="str">
        <f t="shared" si="24"/>
        <v/>
      </c>
      <c r="AA79" s="4" t="str">
        <f>IFERROR(IF(AND(OR(T78="Preventivo", T78="Detectivo"),OR(T79="Preventivo", T79="Detectivo")),(AA78-(+AA78*Y79)),IF(OR(T79="Preventivo", T79="Detectivo"),(AA77-(+AA77*Y79)),IF(T79="Correctivo",AA78,""))),"")</f>
        <v/>
      </c>
      <c r="AB79" s="3" t="str">
        <f t="shared" si="25"/>
        <v/>
      </c>
      <c r="AC79" s="4" t="str">
        <f>IF($I75="Corrupción",IFERROR(IF(AND(T78="Correctivo",T79="Correctivo"),(AC78),IF(T79="Correctivo",(AC77),IF(OR(T79="Preventivo",T79="Detectivo"),AC78,""))),""),IFERROR(IF(AND(T78="Correctivo",T79="Correctivo"),(AC78-(+AC78*Y79)),IF(T79="Correctivo",(AC77-(+AC77*Y79)),IF(OR(T79="Preventivo", T79="Detectivo"),AC78,""))),""))</f>
        <v/>
      </c>
      <c r="AD79" s="12" t="str">
        <f t="shared" si="26"/>
        <v/>
      </c>
      <c r="AE79" s="41"/>
      <c r="AF79" s="92"/>
      <c r="AG79" s="97"/>
      <c r="AH79" s="97"/>
      <c r="AI79" s="98"/>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row>
    <row r="80" spans="1:86" s="24" customFormat="1" ht="29.25" customHeight="1" thickBot="1" x14ac:dyDescent="0.3">
      <c r="A80" s="23"/>
      <c r="B80" s="45"/>
      <c r="C80" s="99"/>
      <c r="D80" s="99"/>
      <c r="E80" s="100"/>
      <c r="F80" s="100"/>
      <c r="G80" s="100"/>
      <c r="H80" s="100"/>
      <c r="I80" s="100"/>
      <c r="J80" s="101"/>
      <c r="K80" s="100"/>
      <c r="L80" s="100"/>
      <c r="M80" s="33"/>
      <c r="N80" s="36"/>
      <c r="O80" s="102"/>
      <c r="P80" s="36"/>
      <c r="Q80" s="39"/>
      <c r="R80" s="30">
        <v>6</v>
      </c>
      <c r="S80" s="103"/>
      <c r="T80" s="104"/>
      <c r="U80" s="104"/>
      <c r="V80" s="104"/>
      <c r="W80" s="104"/>
      <c r="X80" s="104"/>
      <c r="Y80" s="17" t="str">
        <f t="shared" si="23"/>
        <v/>
      </c>
      <c r="Z80" s="18" t="str">
        <f t="shared" si="24"/>
        <v/>
      </c>
      <c r="AA80" s="19" t="str">
        <f>IFERROR(IF(AND(OR(T78="Preventivo", T78="Detectivo"),OR(T80="Preventivo", T80="Detectivo")),(AA78-(+AA78*Y80)),IF(OR(T80="Preventivo", T80="Detectivo"),(AA77-(+AA77*Y80)),IF(T80="Correctivo",AA78,""))),"")</f>
        <v/>
      </c>
      <c r="AB80" s="18" t="str">
        <f t="shared" si="25"/>
        <v/>
      </c>
      <c r="AC80" s="19" t="str">
        <f>IF($I75="Corrupción",IFERROR(IF(AND(T79="Correctivo",T80="Correctivo"),(AC79),IF(T80="Correctivo",(AC78),IF(OR(T80="Preventivo",T80="Detectivo"),AC79,""))),""),IFERROR(IF(AND(T79="Correctivo",T80="Correctivo"),(AC79-(+AC79*Y80)),IF(T80="Correctivo",(AC78-(+AC78*Y80)),IF(OR(T80="Preventivo", T80="Detectivo"),AC79,""))),""))</f>
        <v/>
      </c>
      <c r="AD80" s="20" t="str">
        <f t="shared" si="26"/>
        <v/>
      </c>
      <c r="AE80" s="42"/>
      <c r="AF80" s="100"/>
      <c r="AG80" s="105"/>
      <c r="AH80" s="105"/>
      <c r="AI80" s="106"/>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row>
    <row r="81" spans="1:86" s="27" customFormat="1" ht="114.75" thickBot="1" x14ac:dyDescent="0.3">
      <c r="A81" s="25"/>
      <c r="B81" s="43">
        <v>2</v>
      </c>
      <c r="C81" s="83" t="s">
        <v>63</v>
      </c>
      <c r="D81" s="83" t="s">
        <v>214</v>
      </c>
      <c r="E81" s="84" t="s">
        <v>19</v>
      </c>
      <c r="F81" s="84" t="s">
        <v>205</v>
      </c>
      <c r="G81" s="84" t="s">
        <v>215</v>
      </c>
      <c r="H81" s="84" t="s">
        <v>216</v>
      </c>
      <c r="I81" s="84" t="s">
        <v>68</v>
      </c>
      <c r="J81" s="85"/>
      <c r="K81" s="84" t="s">
        <v>213</v>
      </c>
      <c r="L81" s="84">
        <v>365</v>
      </c>
      <c r="M81" s="31" t="str">
        <f>IF(L81&lt;=0,"",IF(L81&lt;=2,"Muy Baja",IF(L81&lt;=24,"Baja",IF(L81&lt;=500,"Media",IF(L81&lt;=5000,"Alta","Muy Alta")))))</f>
        <v>Media</v>
      </c>
      <c r="N81" s="34">
        <f>IF(M81="","",IF(M81="Muy Baja",0.2,IF(M81="Baja",0.4,IF(M81="Media",0.6,IF(M81="Alta",0.8,IF(M81="Muy Alta",1,))))))</f>
        <v>0.6</v>
      </c>
      <c r="O81" s="86" t="s">
        <v>34</v>
      </c>
      <c r="P81" s="34">
        <f>IF(O81="","",IF(O81="Leve",0.2,IF(O81="Menor",0.4,IF(O81="Moderado",0.6,IF(O81="Mayor",0.8,IF(O81="Catastrófico",1,))))))</f>
        <v>0.8</v>
      </c>
      <c r="Q81" s="37" t="str">
        <f>IF(OR(AND(M81="Muy Baja",O81="Leve"),AND(M81="Muy Baja",O81="Menor"),AND(M81="Baja",O81="Leve")),"1 - Baja",IF(OR(AND(M81="Muy baja",O81="Moderado"),AND(M81="Baja",O81="Menor"),AND(M81="Baja",O81="Moderado"),AND(M81="Media",O81="Leve"),AND(M81="Media",O81="Menor"),AND(M81="Media",O81="Moderado"),AND(M81="Alta",O81="Leve"),AND(M81="Alta",O81="Menor")),"2 - Moderada",IF(OR(AND(M81="Muy Baja",O81="Mayor"),AND(M81="Baja",O81="Mayor"),AND(M81="Media",O81="Mayor"),AND(M81="Alta",O81="Moderado"),AND(M81="Alta",O81="Mayor"),AND(M81="Muy Alta",O81="Leve"),AND(M81="Muy Alta",O81="Menor"),AND(M81="Muy Alta",O81="Moderado"),AND(M81="Muy Alta",O81="Mayor")),"3 - Alta",IF(OR(AND(M81="Muy Baja",O81="Catastrófico"),AND(M81="Baja",O81="Catastrófico"),AND(M81="Media",O81="Catastrófico"),AND(M81="Alta",O81="Catastrófico"),AND(M81="Muy Alta",O81="Catastrófico")),"4 - Extrema",""))))</f>
        <v>3 - Alta</v>
      </c>
      <c r="R81" s="28">
        <v>1</v>
      </c>
      <c r="S81" s="87" t="s">
        <v>217</v>
      </c>
      <c r="T81" s="88" t="s">
        <v>76</v>
      </c>
      <c r="U81" s="88" t="s">
        <v>80</v>
      </c>
      <c r="V81" s="88" t="s">
        <v>81</v>
      </c>
      <c r="W81" s="88" t="s">
        <v>83</v>
      </c>
      <c r="X81" s="88" t="s">
        <v>85</v>
      </c>
      <c r="Y81" s="13" t="str">
        <f t="shared" si="23"/>
        <v>40%</v>
      </c>
      <c r="Z81" s="14" t="str">
        <f t="shared" si="24"/>
        <v>Baja</v>
      </c>
      <c r="AA81" s="15">
        <f>IFERROR(IF(OR(T81="Preventivo", T81="Detectivo"),(N81-(+N81*Y81)),IF(T81="Correctivo",N81,"")),"")</f>
        <v>0.36</v>
      </c>
      <c r="AB81" s="14" t="str">
        <f t="shared" si="25"/>
        <v>Mayor</v>
      </c>
      <c r="AC81" s="15">
        <f>IF($I81="Corrupción",IFERROR(IF(T81="Correctivo",(P81),IF(OR(T81="Preventivo",T81="Detectivo"),P81,"")),""),IFERROR(IF(T81="Correctivo",(P81-(+P81*Y81)),IF(OR(T81="Preventivo",T81="Detectivo"),P81,"")),""))</f>
        <v>0.8</v>
      </c>
      <c r="AD81" s="16" t="str">
        <f>IF(OR(AND(Z81="Muy Baja",AB81="Leve"),AND(Z81="Muy Baja",AB81="Menor"),AND(Z81="Baja",AB81="Leve")),"1 - Baja",IF(OR(AND(Z81="Muy baja",AB81="Moderado"),AND(Z81="Baja",AB81="Menor"),AND(Z81="Baja",AB81="Moderado"),AND(Z81="Media",AB81="Leve"),AND(Z81="Media",AB81="Menor"),AND(Z81="Media",AB81="Moderado"),AND(Z81="Alta",AB81="Leve"),AND(Z81="Alta",AB81="Menor")),"2 - Moderada",IF(OR(AND(Z81="Muy Baja",AB81="Mayor"),AND(Z81="Baja",AB81="Mayor"),AND(Z81="Media",AB81="Mayor"),AND(Z81="Alta",AB81="Moderado"),AND(Z81="Alta",AB81="Mayor"),AND(Z81="Muy Alta",AB81="Leve"),AND(Z81="Muy Alta",AB81="Menor"),AND(Z81="Muy Alta",AB81="Moderado"),AND(Z81="Muy Alta",AB81="Mayor")),"3 - Alta",IF(OR(AND(Z81="Muy Baja",AB81="Catastrófico"),AND(Z81="Baja",AB81="Catastrófico"),AND(Z81="Media",AB81="Catastrófico"),AND(Z81="Alta",AB81="Catastrófico"),AND(Z81="Muy Alta",AB81="Catastrófico")),"4 - Extrema",""))))</f>
        <v>3 - Alta</v>
      </c>
      <c r="AE81" s="40" t="str">
        <f>IF(ISBLANK(U81), Q81,LOOKUP(2,1/(AD81:AD86&lt;&gt;""),AD81:AD86))</f>
        <v>3 - Alta</v>
      </c>
      <c r="AF81" s="84" t="s">
        <v>89</v>
      </c>
      <c r="AG81" s="89" t="s">
        <v>218</v>
      </c>
      <c r="AH81" s="89" t="s">
        <v>219</v>
      </c>
      <c r="AI81" s="90">
        <v>44926</v>
      </c>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row>
    <row r="82" spans="1:86" s="24" customFormat="1" ht="142.5" x14ac:dyDescent="0.25">
      <c r="A82" s="23"/>
      <c r="B82" s="44"/>
      <c r="C82" s="91"/>
      <c r="D82" s="91"/>
      <c r="E82" s="92"/>
      <c r="F82" s="92"/>
      <c r="G82" s="92"/>
      <c r="H82" s="92"/>
      <c r="I82" s="92"/>
      <c r="J82" s="93"/>
      <c r="K82" s="92"/>
      <c r="L82" s="92"/>
      <c r="M82" s="32"/>
      <c r="N82" s="35"/>
      <c r="O82" s="94"/>
      <c r="P82" s="35"/>
      <c r="Q82" s="38"/>
      <c r="R82" s="29">
        <v>2</v>
      </c>
      <c r="S82" s="95" t="s">
        <v>220</v>
      </c>
      <c r="T82" s="96" t="s">
        <v>76</v>
      </c>
      <c r="U82" s="96" t="s">
        <v>80</v>
      </c>
      <c r="V82" s="96" t="s">
        <v>81</v>
      </c>
      <c r="W82" s="96" t="s">
        <v>83</v>
      </c>
      <c r="X82" s="96" t="s">
        <v>85</v>
      </c>
      <c r="Y82" s="2" t="str">
        <f t="shared" si="23"/>
        <v>40%</v>
      </c>
      <c r="Z82" s="3" t="str">
        <f t="shared" si="24"/>
        <v>Baja</v>
      </c>
      <c r="AA82" s="4">
        <f>IFERROR(IF(AND(OR(T81="Preventivo", T81="Detectivo"),OR(T82="Preventivo", T82="Detectivo")),(AA81-(+AA81*Y82)),IF(OR(T82="Preventivo", T82="Detectivo"),(N81-(+N81*Y82)),IF(T82="Correctivo",AA81,""))),"")</f>
        <v>0.216</v>
      </c>
      <c r="AB82" s="3" t="str">
        <f t="shared" si="25"/>
        <v>Mayor</v>
      </c>
      <c r="AC82" s="4">
        <f>IF($I81="Corrupción",IFERROR(IF(AND(T81="Correctivo",T82="Correctivo"),(AC81),IF(T82="Correctivo",(P81),IF(OR(T82="Preventivo",T82="Detectivo"),AC81,""))),""),IFERROR(IF(AND(T81="Correctivo",T82="Correctivo"),(AC81-(+AC81*Y82)),IF(T82="Correctivo",(P81-(+P81*Y82)),IF(OR(T82="Preventivo",T82="Detectivo"),AC81,""))),""))</f>
        <v>0.8</v>
      </c>
      <c r="AD82" s="12" t="str">
        <f t="shared" ref="AD82:AD86" si="27">IF(OR(AND(Z82="Muy Baja",AB82="Leve"),AND(Z82="Muy Baja",AB82="Menor"),AND(Z82="Baja",AB82="Leve")),"1 - Baja",IF(OR(AND(Z82="Muy baja",AB82="Moderado"),AND(Z82="Baja",AB82="Menor"),AND(Z82="Baja",AB82="Moderado"),AND(Z82="Media",AB82="Leve"),AND(Z82="Media",AB82="Menor"),AND(Z82="Media",AB82="Moderado"),AND(Z82="Alta",AB82="Leve"),AND(Z82="Alta",AB82="Menor")),"2 - Moderada",IF(OR(AND(Z82="Muy Baja",AB82="Mayor"),AND(Z82="Baja",AB82="Mayor"),AND(Z82="Media",AB82="Mayor"),AND(Z82="Alta",AB82="Moderado"),AND(Z82="Alta",AB82="Mayor"),AND(Z82="Muy Alta",AB82="Leve"),AND(Z82="Muy Alta",AB82="Menor"),AND(Z82="Muy Alta",AB82="Moderado"),AND(Z82="Muy Alta",AB82="Mayor")),"3 - Alta",IF(OR(AND(Z82="Muy Baja",AB82="Catastrófico"),AND(Z82="Baja",AB82="Catastrófico"),AND(Z82="Media",AB82="Catastrófico"),AND(Z82="Alta",AB82="Catastrófico"),AND(Z82="Muy Alta",AB82="Catastrófico")),"4 - Extrema",""))))</f>
        <v>3 - Alta</v>
      </c>
      <c r="AE82" s="41"/>
      <c r="AF82" s="92"/>
      <c r="AG82" s="97" t="s">
        <v>221</v>
      </c>
      <c r="AH82" s="89" t="s">
        <v>219</v>
      </c>
      <c r="AI82" s="90">
        <v>44926</v>
      </c>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row>
    <row r="83" spans="1:86" s="24" customFormat="1" ht="29.25" customHeight="1" x14ac:dyDescent="0.25">
      <c r="A83" s="23"/>
      <c r="B83" s="44"/>
      <c r="C83" s="91"/>
      <c r="D83" s="91"/>
      <c r="E83" s="92"/>
      <c r="F83" s="92"/>
      <c r="G83" s="92"/>
      <c r="H83" s="92"/>
      <c r="I83" s="92"/>
      <c r="J83" s="93"/>
      <c r="K83" s="92"/>
      <c r="L83" s="92"/>
      <c r="M83" s="32"/>
      <c r="N83" s="35"/>
      <c r="O83" s="94"/>
      <c r="P83" s="35"/>
      <c r="Q83" s="38"/>
      <c r="R83" s="29">
        <v>3</v>
      </c>
      <c r="S83" s="95"/>
      <c r="T83" s="96"/>
      <c r="U83" s="96"/>
      <c r="V83" s="96"/>
      <c r="W83" s="96"/>
      <c r="X83" s="96"/>
      <c r="Y83" s="2" t="str">
        <f t="shared" si="23"/>
        <v/>
      </c>
      <c r="Z83" s="3" t="str">
        <f t="shared" si="24"/>
        <v/>
      </c>
      <c r="AA83" s="4" t="str">
        <f>IFERROR(IF(AND(OR(T82="Preventivo", T82="Detectivo"),OR(T83="Preventivo", T83="Detectivo")),(AA82-(+AA82*Y83)),IF(OR(T83="Preventivo", T83="Detectivo"),(AA81-(+AA81*Y83)),IF(T83="Correctivo",AA82,""))),"")</f>
        <v/>
      </c>
      <c r="AB83" s="3" t="str">
        <f t="shared" si="25"/>
        <v/>
      </c>
      <c r="AC83" s="4" t="str">
        <f>IF($I81="Corrupción",IFERROR(IF(AND(T82="Correctivo",T83="Correctivo"),(AC82),IF(T83="Correctivo",(AC81),IF(OR(T83="Preventivo",T83="Detectivo"),AC82,""))),""),IFERROR(IF(AND(T82="Correctivo",T83="Correctivo"),(AC82-(+AC82*Y83)),IF(T83="Correctivo",(AC81-(+AC81*Y83)),IF(OR(T83="Preventivo", T83="Detectivo"),AC82,""))),""))</f>
        <v/>
      </c>
      <c r="AD83" s="12" t="str">
        <f t="shared" si="27"/>
        <v/>
      </c>
      <c r="AE83" s="41"/>
      <c r="AF83" s="92"/>
      <c r="AG83" s="97"/>
      <c r="AH83" s="97"/>
      <c r="AI83" s="98"/>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row>
    <row r="84" spans="1:86" s="24" customFormat="1" ht="29.25" customHeight="1" x14ac:dyDescent="0.25">
      <c r="A84" s="23"/>
      <c r="B84" s="44"/>
      <c r="C84" s="91"/>
      <c r="D84" s="91"/>
      <c r="E84" s="92"/>
      <c r="F84" s="92"/>
      <c r="G84" s="92"/>
      <c r="H84" s="92"/>
      <c r="I84" s="92"/>
      <c r="J84" s="93"/>
      <c r="K84" s="92"/>
      <c r="L84" s="92"/>
      <c r="M84" s="32"/>
      <c r="N84" s="35"/>
      <c r="O84" s="94"/>
      <c r="P84" s="35"/>
      <c r="Q84" s="38"/>
      <c r="R84" s="29">
        <v>4</v>
      </c>
      <c r="S84" s="95"/>
      <c r="T84" s="96"/>
      <c r="U84" s="96"/>
      <c r="V84" s="96"/>
      <c r="W84" s="96"/>
      <c r="X84" s="96"/>
      <c r="Y84" s="2" t="str">
        <f t="shared" si="23"/>
        <v/>
      </c>
      <c r="Z84" s="3" t="str">
        <f t="shared" si="24"/>
        <v/>
      </c>
      <c r="AA84" s="4" t="str">
        <f>IFERROR(IF(AND(OR(T83="Preventivo", T83="Detectivo"),OR(T84="Preventivo", T84="Detectivo")),(AA83-(+AA83*Y84)),IF(OR(T84="Preventivo", T84="Detectivo"),(AA82-(+AA82*Y84)),IF(T84="Correctivo",AA83,""))),"")</f>
        <v/>
      </c>
      <c r="AB84" s="3" t="str">
        <f t="shared" si="25"/>
        <v/>
      </c>
      <c r="AC84" s="4" t="str">
        <f>IF($I81="Corrupción",IFERROR(IF(AND(T83="Correctivo",T84="Correctivo"),(AC83),IF(T84="Correctivo",(AC82),IF(OR(T84="Preventivo",T84="Detectivo"),AC83,""))),""),IFERROR(IF(AND(T83="Correctivo",T84="Correctivo"),(AC83-(+AC83*Y84)),IF(T84="Correctivo",(AC82-(+AC82*Y84)),IF(OR(T84="Preventivo", T84="Detectivo"),AC83,""))),""))</f>
        <v/>
      </c>
      <c r="AD84" s="12" t="str">
        <f t="shared" si="27"/>
        <v/>
      </c>
      <c r="AE84" s="41"/>
      <c r="AF84" s="92"/>
      <c r="AG84" s="97"/>
      <c r="AH84" s="97"/>
      <c r="AI84" s="98"/>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row>
    <row r="85" spans="1:86" s="24" customFormat="1" ht="29.25" customHeight="1" x14ac:dyDescent="0.25">
      <c r="A85" s="23"/>
      <c r="B85" s="44"/>
      <c r="C85" s="91"/>
      <c r="D85" s="91"/>
      <c r="E85" s="92"/>
      <c r="F85" s="92"/>
      <c r="G85" s="92"/>
      <c r="H85" s="92"/>
      <c r="I85" s="92"/>
      <c r="J85" s="93"/>
      <c r="K85" s="92"/>
      <c r="L85" s="92"/>
      <c r="M85" s="32"/>
      <c r="N85" s="35"/>
      <c r="O85" s="94"/>
      <c r="P85" s="35"/>
      <c r="Q85" s="38"/>
      <c r="R85" s="29">
        <v>5</v>
      </c>
      <c r="S85" s="95"/>
      <c r="T85" s="96"/>
      <c r="U85" s="96"/>
      <c r="V85" s="96"/>
      <c r="W85" s="96"/>
      <c r="X85" s="96"/>
      <c r="Y85" s="2" t="str">
        <f t="shared" si="23"/>
        <v/>
      </c>
      <c r="Z85" s="3" t="str">
        <f t="shared" si="24"/>
        <v/>
      </c>
      <c r="AA85" s="4" t="str">
        <f>IFERROR(IF(AND(OR(T84="Preventivo", T84="Detectivo"),OR(T85="Preventivo", T85="Detectivo")),(AA84-(+AA84*Y85)),IF(OR(T85="Preventivo", T85="Detectivo"),(AA83-(+AA83*Y85)),IF(T85="Correctivo",AA84,""))),"")</f>
        <v/>
      </c>
      <c r="AB85" s="3" t="str">
        <f t="shared" si="25"/>
        <v/>
      </c>
      <c r="AC85" s="4" t="str">
        <f>IF($I81="Corrupción",IFERROR(IF(AND(T84="Correctivo",T85="Correctivo"),(AC84),IF(T85="Correctivo",(AC83),IF(OR(T85="Preventivo",T85="Detectivo"),AC84,""))),""),IFERROR(IF(AND(T84="Correctivo",T85="Correctivo"),(AC84-(+AC84*Y85)),IF(T85="Correctivo",(AC83-(+AC83*Y85)),IF(OR(T85="Preventivo", T85="Detectivo"),AC84,""))),""))</f>
        <v/>
      </c>
      <c r="AD85" s="12" t="str">
        <f t="shared" si="27"/>
        <v/>
      </c>
      <c r="AE85" s="41"/>
      <c r="AF85" s="92"/>
      <c r="AG85" s="97"/>
      <c r="AH85" s="97"/>
      <c r="AI85" s="98"/>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row>
    <row r="86" spans="1:86" s="24" customFormat="1" ht="29.25" customHeight="1" thickBot="1" x14ac:dyDescent="0.3">
      <c r="A86" s="23"/>
      <c r="B86" s="45"/>
      <c r="C86" s="99"/>
      <c r="D86" s="99"/>
      <c r="E86" s="100"/>
      <c r="F86" s="100"/>
      <c r="G86" s="100"/>
      <c r="H86" s="100"/>
      <c r="I86" s="100"/>
      <c r="J86" s="101"/>
      <c r="K86" s="100"/>
      <c r="L86" s="100"/>
      <c r="M86" s="33"/>
      <c r="N86" s="36"/>
      <c r="O86" s="102"/>
      <c r="P86" s="36"/>
      <c r="Q86" s="39"/>
      <c r="R86" s="30">
        <v>6</v>
      </c>
      <c r="S86" s="103"/>
      <c r="T86" s="104"/>
      <c r="U86" s="104"/>
      <c r="V86" s="104"/>
      <c r="W86" s="104"/>
      <c r="X86" s="104"/>
      <c r="Y86" s="17" t="str">
        <f t="shared" si="23"/>
        <v/>
      </c>
      <c r="Z86" s="18" t="str">
        <f t="shared" si="24"/>
        <v/>
      </c>
      <c r="AA86" s="19" t="str">
        <f>IFERROR(IF(AND(OR(T84="Preventivo", T84="Detectivo"),OR(T86="Preventivo", T86="Detectivo")),(AA84-(+AA84*Y86)),IF(OR(T86="Preventivo", T86="Detectivo"),(AA83-(+AA83*Y86)),IF(T86="Correctivo",AA84,""))),"")</f>
        <v/>
      </c>
      <c r="AB86" s="18" t="str">
        <f t="shared" si="25"/>
        <v/>
      </c>
      <c r="AC86" s="19" t="str">
        <f>IF($I81="Corrupción",IFERROR(IF(AND(T85="Correctivo",T86="Correctivo"),(AC85),IF(T86="Correctivo",(AC84),IF(OR(T86="Preventivo",T86="Detectivo"),AC85,""))),""),IFERROR(IF(AND(T85="Correctivo",T86="Correctivo"),(AC85-(+AC85*Y86)),IF(T86="Correctivo",(AC84-(+AC84*Y86)),IF(OR(T86="Preventivo", T86="Detectivo"),AC85,""))),""))</f>
        <v/>
      </c>
      <c r="AD86" s="20" t="str">
        <f t="shared" si="27"/>
        <v/>
      </c>
      <c r="AE86" s="42"/>
      <c r="AF86" s="100"/>
      <c r="AG86" s="105"/>
      <c r="AH86" s="105"/>
      <c r="AI86" s="106"/>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row>
    <row r="87" spans="1:86" s="27" customFormat="1" ht="93" customHeight="1" x14ac:dyDescent="0.25">
      <c r="A87" s="25"/>
      <c r="B87" s="43">
        <v>4</v>
      </c>
      <c r="C87" s="83" t="s">
        <v>53</v>
      </c>
      <c r="D87" s="83" t="s">
        <v>223</v>
      </c>
      <c r="E87" s="84" t="s">
        <v>19</v>
      </c>
      <c r="F87" s="84" t="s">
        <v>224</v>
      </c>
      <c r="G87" s="84" t="s">
        <v>225</v>
      </c>
      <c r="H87" s="84" t="s">
        <v>226</v>
      </c>
      <c r="I87" s="84" t="s">
        <v>68</v>
      </c>
      <c r="J87" s="85"/>
      <c r="K87" s="84" t="s">
        <v>222</v>
      </c>
      <c r="L87" s="84">
        <v>365</v>
      </c>
      <c r="M87" s="31" t="str">
        <f>IF(L87&lt;=0,"",IF(L87&lt;=2,"Muy Baja",IF(L87&lt;=24,"Baja",IF(L87&lt;=500,"Media",IF(L87&lt;=5000,"Alta","Muy Alta")))))</f>
        <v>Media</v>
      </c>
      <c r="N87" s="34">
        <f>IF(M87="","",IF(M87="Muy Baja",0.2,IF(M87="Baja",0.4,IF(M87="Media",0.6,IF(M87="Alta",0.8,IF(M87="Muy Alta",1,))))))</f>
        <v>0.6</v>
      </c>
      <c r="O87" s="86" t="s">
        <v>33</v>
      </c>
      <c r="P87" s="34">
        <f>IF(O87="","",IF(O87="Leve",0.2,IF(O87="Menor",0.4,IF(O87="Moderado",0.6,IF(O87="Mayor",0.8,IF(O87="Catastrófico",1,))))))</f>
        <v>1</v>
      </c>
      <c r="Q87" s="37" t="str">
        <f>IF(OR(AND(M87="Muy Baja",O87="Leve"),AND(M87="Muy Baja",O87="Menor"),AND(M87="Baja",O87="Leve")),"1 - Baja",IF(OR(AND(M87="Muy baja",O87="Moderado"),AND(M87="Baja",O87="Menor"),AND(M87="Baja",O87="Moderado"),AND(M87="Media",O87="Leve"),AND(M87="Media",O87="Menor"),AND(M87="Media",O87="Moderado"),AND(M87="Alta",O87="Leve"),AND(M87="Alta",O87="Menor")),"2 - Moderada",IF(OR(AND(M87="Muy Baja",O87="Mayor"),AND(M87="Baja",O87="Mayor"),AND(M87="Media",O87="Mayor"),AND(M87="Alta",O87="Moderado"),AND(M87="Alta",O87="Mayor"),AND(M87="Muy Alta",O87="Leve"),AND(M87="Muy Alta",O87="Menor"),AND(M87="Muy Alta",O87="Moderado"),AND(M87="Muy Alta",O87="Mayor")),"3 - Alta",IF(OR(AND(M87="Muy Baja",O87="Catastrófico"),AND(M87="Baja",O87="Catastrófico"),AND(M87="Media",O87="Catastrófico"),AND(M87="Alta",O87="Catastrófico"),AND(M87="Muy Alta",O87="Catastrófico")),"4 - Extrema",""))))</f>
        <v>4 - Extrema</v>
      </c>
      <c r="R87" s="28">
        <v>1</v>
      </c>
      <c r="S87" s="87" t="s">
        <v>227</v>
      </c>
      <c r="T87" s="88" t="s">
        <v>76</v>
      </c>
      <c r="U87" s="88" t="s">
        <v>80</v>
      </c>
      <c r="V87" s="88" t="s">
        <v>81</v>
      </c>
      <c r="W87" s="88" t="s">
        <v>83</v>
      </c>
      <c r="X87" s="88" t="s">
        <v>85</v>
      </c>
      <c r="Y87" s="13" t="str">
        <f t="shared" si="23"/>
        <v>40%</v>
      </c>
      <c r="Z87" s="14" t="str">
        <f t="shared" si="24"/>
        <v>Baja</v>
      </c>
      <c r="AA87" s="15">
        <f>IFERROR(IF(OR(T87="Preventivo", T87="Detectivo"),(N87-(+N87*Y87)),IF(T87="Correctivo",N87,"")),"")</f>
        <v>0.36</v>
      </c>
      <c r="AB87" s="14" t="str">
        <f t="shared" si="25"/>
        <v>Catastrófico</v>
      </c>
      <c r="AC87" s="15">
        <f>IF($I87="Corrupción",IFERROR(IF(T87="Correctivo",(P87),IF(OR(T87="Preventivo",T87="Detectivo"),P87,"")),""),IFERROR(IF(T87="Correctivo",(P87-(+P87*Y87)),IF(OR(T87="Preventivo",T87="Detectivo"),P87,"")),""))</f>
        <v>1</v>
      </c>
      <c r="AD87" s="16" t="str">
        <f>IF(OR(AND(Z87="Muy Baja",AB87="Leve"),AND(Z87="Muy Baja",AB87="Menor"),AND(Z87="Baja",AB87="Leve")),"1 - Baja",IF(OR(AND(Z87="Muy baja",AB87="Moderado"),AND(Z87="Baja",AB87="Menor"),AND(Z87="Baja",AB87="Moderado"),AND(Z87="Media",AB87="Leve"),AND(Z87="Media",AB87="Menor"),AND(Z87="Media",AB87="Moderado"),AND(Z87="Alta",AB87="Leve"),AND(Z87="Alta",AB87="Menor")),"2 - Moderada",IF(OR(AND(Z87="Muy Baja",AB87="Mayor"),AND(Z87="Baja",AB87="Mayor"),AND(Z87="Media",AB87="Mayor"),AND(Z87="Alta",AB87="Moderado"),AND(Z87="Alta",AB87="Mayor"),AND(Z87="Muy Alta",AB87="Leve"),AND(Z87="Muy Alta",AB87="Menor"),AND(Z87="Muy Alta",AB87="Moderado"),AND(Z87="Muy Alta",AB87="Mayor")),"3 - Alta",IF(OR(AND(Z87="Muy Baja",AB87="Catastrófico"),AND(Z87="Baja",AB87="Catastrófico"),AND(Z87="Media",AB87="Catastrófico"),AND(Z87="Alta",AB87="Catastrófico"),AND(Z87="Muy Alta",AB87="Catastrófico")),"4 - Extrema",""))))</f>
        <v>4 - Extrema</v>
      </c>
      <c r="AE87" s="40" t="str">
        <f>IF(ISBLANK(U87), Q87,LOOKUP(2,1/(AD87:AD92&lt;&gt;""),AD87:AD92))</f>
        <v>4 - Extrema</v>
      </c>
      <c r="AF87" s="84" t="s">
        <v>89</v>
      </c>
      <c r="AG87" s="89" t="s">
        <v>228</v>
      </c>
      <c r="AH87" s="89" t="s">
        <v>222</v>
      </c>
      <c r="AI87" s="90">
        <v>44926</v>
      </c>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row>
    <row r="88" spans="1:86" s="24" customFormat="1" ht="105" customHeight="1" x14ac:dyDescent="0.25">
      <c r="A88" s="23"/>
      <c r="B88" s="44"/>
      <c r="C88" s="91"/>
      <c r="D88" s="91"/>
      <c r="E88" s="92"/>
      <c r="F88" s="92"/>
      <c r="G88" s="92"/>
      <c r="H88" s="92"/>
      <c r="I88" s="92"/>
      <c r="J88" s="93"/>
      <c r="K88" s="92"/>
      <c r="L88" s="92"/>
      <c r="M88" s="32"/>
      <c r="N88" s="35"/>
      <c r="O88" s="94"/>
      <c r="P88" s="35"/>
      <c r="Q88" s="38"/>
      <c r="R88" s="29">
        <v>2</v>
      </c>
      <c r="S88" s="95" t="s">
        <v>229</v>
      </c>
      <c r="T88" s="96" t="s">
        <v>76</v>
      </c>
      <c r="U88" s="96" t="s">
        <v>80</v>
      </c>
      <c r="V88" s="96" t="s">
        <v>81</v>
      </c>
      <c r="W88" s="96" t="s">
        <v>83</v>
      </c>
      <c r="X88" s="96" t="s">
        <v>85</v>
      </c>
      <c r="Y88" s="2" t="str">
        <f t="shared" si="23"/>
        <v>40%</v>
      </c>
      <c r="Z88" s="3" t="str">
        <f t="shared" si="24"/>
        <v>Baja</v>
      </c>
      <c r="AA88" s="4">
        <f>IFERROR(IF(AND(OR(T87="Preventivo", T87="Detectivo"),OR(T88="Preventivo", T88="Detectivo")),(AA87-(+AA87*Y88)),IF(OR(T88="Preventivo", T88="Detectivo"),(N87-(+N87*Y88)),IF(T88="Correctivo",AA87,""))),"")</f>
        <v>0.216</v>
      </c>
      <c r="AB88" s="3" t="str">
        <f t="shared" si="25"/>
        <v>Catastrófico</v>
      </c>
      <c r="AC88" s="4">
        <f>IF($I87="Corrupción",IFERROR(IF(AND(T87="Correctivo",T88="Correctivo"),(AC87),IF(T88="Correctivo",(P87),IF(OR(T88="Preventivo",T88="Detectivo"),AC87,""))),""),IFERROR(IF(AND(T87="Correctivo",T88="Correctivo"),(AC87-(+AC87*Y88)),IF(T88="Correctivo",(P87-(+P87*Y88)),IF(OR(T88="Preventivo",T88="Detectivo"),AC87,""))),""))</f>
        <v>1</v>
      </c>
      <c r="AD88" s="12" t="str">
        <f t="shared" ref="AD88:AD92" si="28">IF(OR(AND(Z88="Muy Baja",AB88="Leve"),AND(Z88="Muy Baja",AB88="Menor"),AND(Z88="Baja",AB88="Leve")),"1 - Baja",IF(OR(AND(Z88="Muy baja",AB88="Moderado"),AND(Z88="Baja",AB88="Menor"),AND(Z88="Baja",AB88="Moderado"),AND(Z88="Media",AB88="Leve"),AND(Z88="Media",AB88="Menor"),AND(Z88="Media",AB88="Moderado"),AND(Z88="Alta",AB88="Leve"),AND(Z88="Alta",AB88="Menor")),"2 - Moderada",IF(OR(AND(Z88="Muy Baja",AB88="Mayor"),AND(Z88="Baja",AB88="Mayor"),AND(Z88="Media",AB88="Mayor"),AND(Z88="Alta",AB88="Moderado"),AND(Z88="Alta",AB88="Mayor"),AND(Z88="Muy Alta",AB88="Leve"),AND(Z88="Muy Alta",AB88="Menor"),AND(Z88="Muy Alta",AB88="Moderado"),AND(Z88="Muy Alta",AB88="Mayor")),"3 - Alta",IF(OR(AND(Z88="Muy Baja",AB88="Catastrófico"),AND(Z88="Baja",AB88="Catastrófico"),AND(Z88="Media",AB88="Catastrófico"),AND(Z88="Alta",AB88="Catastrófico"),AND(Z88="Muy Alta",AB88="Catastrófico")),"4 - Extrema",""))))</f>
        <v>4 - Extrema</v>
      </c>
      <c r="AE88" s="41"/>
      <c r="AF88" s="92"/>
      <c r="AG88" s="97"/>
      <c r="AH88" s="97"/>
      <c r="AI88" s="98"/>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row>
    <row r="89" spans="1:86" s="24" customFormat="1" ht="111" customHeight="1" x14ac:dyDescent="0.25">
      <c r="A89" s="23"/>
      <c r="B89" s="44"/>
      <c r="C89" s="91"/>
      <c r="D89" s="91"/>
      <c r="E89" s="92"/>
      <c r="F89" s="92"/>
      <c r="G89" s="92"/>
      <c r="H89" s="92"/>
      <c r="I89" s="92"/>
      <c r="J89" s="93"/>
      <c r="K89" s="92"/>
      <c r="L89" s="92"/>
      <c r="M89" s="32"/>
      <c r="N89" s="35"/>
      <c r="O89" s="94"/>
      <c r="P89" s="35"/>
      <c r="Q89" s="38"/>
      <c r="R89" s="29">
        <v>3</v>
      </c>
      <c r="S89" s="95" t="s">
        <v>230</v>
      </c>
      <c r="T89" s="96" t="s">
        <v>77</v>
      </c>
      <c r="U89" s="96" t="s">
        <v>79</v>
      </c>
      <c r="V89" s="96" t="s">
        <v>81</v>
      </c>
      <c r="W89" s="96" t="s">
        <v>83</v>
      </c>
      <c r="X89" s="96" t="s">
        <v>85</v>
      </c>
      <c r="Y89" s="2" t="str">
        <f t="shared" si="23"/>
        <v>40%</v>
      </c>
      <c r="Z89" s="3" t="str">
        <f t="shared" si="24"/>
        <v>Muy Baja</v>
      </c>
      <c r="AA89" s="4">
        <f>IFERROR(IF(AND(OR(T88="Preventivo", T88="Detectivo"),OR(T89="Preventivo", T89="Detectivo")),(AA88-(+AA88*Y89)),IF(OR(T89="Preventivo", T89="Detectivo"),(AA87-(+AA87*Y89)),IF(T89="Correctivo",AA88,""))),"")</f>
        <v>0.12959999999999999</v>
      </c>
      <c r="AB89" s="3" t="str">
        <f t="shared" si="25"/>
        <v>Catastrófico</v>
      </c>
      <c r="AC89" s="4">
        <f>IF($I87="Corrupción",IFERROR(IF(AND(T88="Correctivo",T89="Correctivo"),(AC88),IF(T89="Correctivo",(AC87),IF(OR(T89="Preventivo",T89="Detectivo"),AC88,""))),""),IFERROR(IF(AND(T88="Correctivo",T89="Correctivo"),(AC88-(+AC88*Y89)),IF(T89="Correctivo",(AC87-(+AC87*Y89)),IF(OR(T89="Preventivo", T89="Detectivo"),AC88,""))),""))</f>
        <v>1</v>
      </c>
      <c r="AD89" s="12" t="str">
        <f t="shared" si="28"/>
        <v>4 - Extrema</v>
      </c>
      <c r="AE89" s="41"/>
      <c r="AF89" s="92"/>
      <c r="AG89" s="97"/>
      <c r="AH89" s="97"/>
      <c r="AI89" s="98"/>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row>
    <row r="90" spans="1:86" s="24" customFormat="1" ht="29.25" customHeight="1" x14ac:dyDescent="0.25">
      <c r="A90" s="23"/>
      <c r="B90" s="44"/>
      <c r="C90" s="91"/>
      <c r="D90" s="91"/>
      <c r="E90" s="92"/>
      <c r="F90" s="92"/>
      <c r="G90" s="92"/>
      <c r="H90" s="92"/>
      <c r="I90" s="92"/>
      <c r="J90" s="93"/>
      <c r="K90" s="92"/>
      <c r="L90" s="92"/>
      <c r="M90" s="32"/>
      <c r="N90" s="35"/>
      <c r="O90" s="94"/>
      <c r="P90" s="35"/>
      <c r="Q90" s="38"/>
      <c r="R90" s="29">
        <v>4</v>
      </c>
      <c r="S90" s="95"/>
      <c r="T90" s="96"/>
      <c r="U90" s="96"/>
      <c r="V90" s="96"/>
      <c r="W90" s="96"/>
      <c r="X90" s="96"/>
      <c r="Y90" s="2" t="str">
        <f t="shared" si="23"/>
        <v/>
      </c>
      <c r="Z90" s="3" t="str">
        <f t="shared" si="24"/>
        <v/>
      </c>
      <c r="AA90" s="4" t="str">
        <f>IFERROR(IF(AND(OR(T89="Preventivo", T89="Detectivo"),OR(T90="Preventivo", T90="Detectivo")),(AA89-(+AA89*Y90)),IF(OR(T90="Preventivo", T90="Detectivo"),(AA88-(+AA88*Y90)),IF(T90="Correctivo",AA89,""))),"")</f>
        <v/>
      </c>
      <c r="AB90" s="3" t="str">
        <f t="shared" si="25"/>
        <v/>
      </c>
      <c r="AC90" s="4" t="str">
        <f>IF($I87="Corrupción",IFERROR(IF(AND(T89="Correctivo",T90="Correctivo"),(AC89),IF(T90="Correctivo",(AC88),IF(OR(T90="Preventivo",T90="Detectivo"),AC89,""))),""),IFERROR(IF(AND(T89="Correctivo",T90="Correctivo"),(AC89-(+AC89*Y90)),IF(T90="Correctivo",(AC88-(+AC88*Y90)),IF(OR(T90="Preventivo", T90="Detectivo"),AC89,""))),""))</f>
        <v/>
      </c>
      <c r="AD90" s="12" t="str">
        <f t="shared" si="28"/>
        <v/>
      </c>
      <c r="AE90" s="41"/>
      <c r="AF90" s="92"/>
      <c r="AG90" s="97"/>
      <c r="AH90" s="97"/>
      <c r="AI90" s="98"/>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row>
    <row r="91" spans="1:86" s="24" customFormat="1" ht="29.25" customHeight="1" x14ac:dyDescent="0.25">
      <c r="A91" s="23"/>
      <c r="B91" s="44"/>
      <c r="C91" s="91"/>
      <c r="D91" s="91"/>
      <c r="E91" s="92"/>
      <c r="F91" s="92"/>
      <c r="G91" s="92"/>
      <c r="H91" s="92"/>
      <c r="I91" s="92"/>
      <c r="J91" s="93"/>
      <c r="K91" s="92"/>
      <c r="L91" s="92"/>
      <c r="M91" s="32"/>
      <c r="N91" s="35"/>
      <c r="O91" s="94"/>
      <c r="P91" s="35"/>
      <c r="Q91" s="38"/>
      <c r="R91" s="29">
        <v>5</v>
      </c>
      <c r="S91" s="95"/>
      <c r="T91" s="96"/>
      <c r="U91" s="96"/>
      <c r="V91" s="96"/>
      <c r="W91" s="96"/>
      <c r="X91" s="96"/>
      <c r="Y91" s="2" t="str">
        <f t="shared" si="23"/>
        <v/>
      </c>
      <c r="Z91" s="3" t="str">
        <f t="shared" si="24"/>
        <v/>
      </c>
      <c r="AA91" s="4" t="str">
        <f>IFERROR(IF(AND(OR(T90="Preventivo", T90="Detectivo"),OR(T91="Preventivo", T91="Detectivo")),(AA90-(+AA90*Y91)),IF(OR(T91="Preventivo", T91="Detectivo"),(AA89-(+AA89*Y91)),IF(T91="Correctivo",AA90,""))),"")</f>
        <v/>
      </c>
      <c r="AB91" s="3" t="str">
        <f t="shared" si="25"/>
        <v/>
      </c>
      <c r="AC91" s="4" t="str">
        <f>IF($I87="Corrupción",IFERROR(IF(AND(T90="Correctivo",T91="Correctivo"),(AC90),IF(T91="Correctivo",(AC89),IF(OR(T91="Preventivo",T91="Detectivo"),AC90,""))),""),IFERROR(IF(AND(T90="Correctivo",T91="Correctivo"),(AC90-(+AC90*Y91)),IF(T91="Correctivo",(AC89-(+AC89*Y91)),IF(OR(T91="Preventivo", T91="Detectivo"),AC90,""))),""))</f>
        <v/>
      </c>
      <c r="AD91" s="12" t="str">
        <f t="shared" si="28"/>
        <v/>
      </c>
      <c r="AE91" s="41"/>
      <c r="AF91" s="92"/>
      <c r="AG91" s="97"/>
      <c r="AH91" s="97"/>
      <c r="AI91" s="98"/>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row>
    <row r="92" spans="1:86" s="24" customFormat="1" ht="29.25" customHeight="1" thickBot="1" x14ac:dyDescent="0.3">
      <c r="A92" s="23"/>
      <c r="B92" s="45"/>
      <c r="C92" s="99"/>
      <c r="D92" s="99"/>
      <c r="E92" s="100"/>
      <c r="F92" s="100"/>
      <c r="G92" s="100"/>
      <c r="H92" s="100"/>
      <c r="I92" s="100"/>
      <c r="J92" s="101"/>
      <c r="K92" s="100"/>
      <c r="L92" s="100"/>
      <c r="M92" s="33"/>
      <c r="N92" s="36"/>
      <c r="O92" s="102"/>
      <c r="P92" s="36"/>
      <c r="Q92" s="39"/>
      <c r="R92" s="30">
        <v>6</v>
      </c>
      <c r="S92" s="103"/>
      <c r="T92" s="104"/>
      <c r="U92" s="104"/>
      <c r="V92" s="104"/>
      <c r="W92" s="104"/>
      <c r="X92" s="104"/>
      <c r="Y92" s="17" t="str">
        <f t="shared" si="23"/>
        <v/>
      </c>
      <c r="Z92" s="18" t="str">
        <f t="shared" si="24"/>
        <v/>
      </c>
      <c r="AA92" s="19" t="str">
        <f>IFERROR(IF(AND(OR(T90="Preventivo", T90="Detectivo"),OR(T92="Preventivo", T92="Detectivo")),(AA90-(+AA90*Y92)),IF(OR(T92="Preventivo", T92="Detectivo"),(AA89-(+AA89*Y92)),IF(T92="Correctivo",AA90,""))),"")</f>
        <v/>
      </c>
      <c r="AB92" s="18" t="str">
        <f t="shared" si="25"/>
        <v/>
      </c>
      <c r="AC92" s="19" t="str">
        <f>IF($I87="Corrupción",IFERROR(IF(AND(T91="Correctivo",T92="Correctivo"),(AC91),IF(T92="Correctivo",(AC90),IF(OR(T92="Preventivo",T92="Detectivo"),AC91,""))),""),IFERROR(IF(AND(T91="Correctivo",T92="Correctivo"),(AC91-(+AC91*Y92)),IF(T92="Correctivo",(AC90-(+AC90*Y92)),IF(OR(T92="Preventivo", T92="Detectivo"),AC91,""))),""))</f>
        <v/>
      </c>
      <c r="AD92" s="20" t="str">
        <f t="shared" si="28"/>
        <v/>
      </c>
      <c r="AE92" s="42"/>
      <c r="AF92" s="100"/>
      <c r="AG92" s="105"/>
      <c r="AH92" s="105"/>
      <c r="AI92" s="106"/>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row>
    <row r="93" spans="1:86" s="27" customFormat="1" ht="129.75" customHeight="1" x14ac:dyDescent="0.25">
      <c r="A93" s="25"/>
      <c r="B93" s="43">
        <v>3</v>
      </c>
      <c r="C93" s="83" t="s">
        <v>52</v>
      </c>
      <c r="D93" s="83" t="s">
        <v>234</v>
      </c>
      <c r="E93" s="84" t="s">
        <v>19</v>
      </c>
      <c r="F93" s="84" t="s">
        <v>235</v>
      </c>
      <c r="G93" s="84" t="s">
        <v>236</v>
      </c>
      <c r="H93" s="84" t="s">
        <v>237</v>
      </c>
      <c r="I93" s="84" t="s">
        <v>68</v>
      </c>
      <c r="J93" s="85"/>
      <c r="K93" s="84" t="s">
        <v>231</v>
      </c>
      <c r="L93" s="84">
        <v>500</v>
      </c>
      <c r="M93" s="31" t="str">
        <f>IF(L93&lt;=0,"",IF(L93&lt;=2,"Muy Baja",IF(L93&lt;=24,"Baja",IF(L93&lt;=500,"Media",IF(L93&lt;=5000,"Alta","Muy Alta")))))</f>
        <v>Media</v>
      </c>
      <c r="N93" s="34">
        <f>IF(M93="","",IF(M93="Muy Baja",0.2,IF(M93="Baja",0.4,IF(M93="Media",0.6,IF(M93="Alta",0.8,IF(M93="Muy Alta",1,))))))</f>
        <v>0.6</v>
      </c>
      <c r="O93" s="86" t="s">
        <v>33</v>
      </c>
      <c r="P93" s="34">
        <f>IF(O93="","",IF(O93="Leve",0.2,IF(O93="Menor",0.4,IF(O93="Moderado",0.6,IF(O93="Mayor",0.8,IF(O93="Catastrófico",1,))))))</f>
        <v>1</v>
      </c>
      <c r="Q93" s="37" t="str">
        <f>IF(OR(AND(M93="Muy Baja",O93="Leve"),AND(M93="Muy Baja",O93="Menor"),AND(M93="Baja",O93="Leve")),"1 - Baja",IF(OR(AND(M93="Muy baja",O93="Moderado"),AND(M93="Baja",O93="Menor"),AND(M93="Baja",O93="Moderado"),AND(M93="Media",O93="Leve"),AND(M93="Media",O93="Menor"),AND(M93="Media",O93="Moderado"),AND(M93="Alta",O93="Leve"),AND(M93="Alta",O93="Menor")),"2 - Moderada",IF(OR(AND(M93="Muy Baja",O93="Mayor"),AND(M93="Baja",O93="Mayor"),AND(M93="Media",O93="Mayor"),AND(M93="Alta",O93="Moderado"),AND(M93="Alta",O93="Mayor"),AND(M93="Muy Alta",O93="Leve"),AND(M93="Muy Alta",O93="Menor"),AND(M93="Muy Alta",O93="Moderado"),AND(M93="Muy Alta",O93="Mayor")),"3 - Alta",IF(OR(AND(M93="Muy Baja",O93="Catastrófico"),AND(M93="Baja",O93="Catastrófico"),AND(M93="Media",O93="Catastrófico"),AND(M93="Alta",O93="Catastrófico"),AND(M93="Muy Alta",O93="Catastrófico")),"4 - Extrema",""))))</f>
        <v>4 - Extrema</v>
      </c>
      <c r="R93" s="28">
        <v>1</v>
      </c>
      <c r="S93" s="87" t="s">
        <v>238</v>
      </c>
      <c r="T93" s="88" t="s">
        <v>76</v>
      </c>
      <c r="U93" s="88" t="s">
        <v>80</v>
      </c>
      <c r="V93" s="88" t="s">
        <v>81</v>
      </c>
      <c r="W93" s="88" t="s">
        <v>83</v>
      </c>
      <c r="X93" s="88" t="s">
        <v>85</v>
      </c>
      <c r="Y93" s="13" t="str">
        <f t="shared" si="23"/>
        <v>40%</v>
      </c>
      <c r="Z93" s="14" t="str">
        <f t="shared" si="24"/>
        <v>Baja</v>
      </c>
      <c r="AA93" s="15">
        <f>IFERROR(IF(OR(T93="Preventivo", T93="Detectivo"),(N93-(+N93*Y93)),IF(T93="Correctivo",N93,"")),"")</f>
        <v>0.36</v>
      </c>
      <c r="AB93" s="14" t="str">
        <f t="shared" si="25"/>
        <v>Catastrófico</v>
      </c>
      <c r="AC93" s="15">
        <f>IF($I93="Corrupción",IFERROR(IF(T93="Correctivo",(P93),IF(OR(T93="Preventivo",T93="Detectivo"),P93,"")),""),IFERROR(IF(T93="Correctivo",(P93-(+P93*Y93)),IF(OR(T93="Preventivo",T93="Detectivo"),P93,"")),""))</f>
        <v>1</v>
      </c>
      <c r="AD93" s="16" t="str">
        <f>IF(OR(AND(Z93="Muy Baja",AB93="Leve"),AND(Z93="Muy Baja",AB93="Menor"),AND(Z93="Baja",AB93="Leve")),"1 - Baja",IF(OR(AND(Z93="Muy baja",AB93="Moderado"),AND(Z93="Baja",AB93="Menor"),AND(Z93="Baja",AB93="Moderado"),AND(Z93="Media",AB93="Leve"),AND(Z93="Media",AB93="Menor"),AND(Z93="Media",AB93="Moderado"),AND(Z93="Alta",AB93="Leve"),AND(Z93="Alta",AB93="Menor")),"2 - Moderada",IF(OR(AND(Z93="Muy Baja",AB93="Mayor"),AND(Z93="Baja",AB93="Mayor"),AND(Z93="Media",AB93="Mayor"),AND(Z93="Alta",AB93="Moderado"),AND(Z93="Alta",AB93="Mayor"),AND(Z93="Muy Alta",AB93="Leve"),AND(Z93="Muy Alta",AB93="Menor"),AND(Z93="Muy Alta",AB93="Moderado"),AND(Z93="Muy Alta",AB93="Mayor")),"3 - Alta",IF(OR(AND(Z93="Muy Baja",AB93="Catastrófico"),AND(Z93="Baja",AB93="Catastrófico"),AND(Z93="Media",AB93="Catastrófico"),AND(Z93="Alta",AB93="Catastrófico"),AND(Z93="Muy Alta",AB93="Catastrófico")),"4 - Extrema",""))))</f>
        <v>4 - Extrema</v>
      </c>
      <c r="AE93" s="40" t="str">
        <f>IF(ISBLANK(U93), Q93,LOOKUP(2,1/(AD93:AD98&lt;&gt;""),AD93:AD98))</f>
        <v>4 - Extrema</v>
      </c>
      <c r="AF93" s="84" t="s">
        <v>89</v>
      </c>
      <c r="AG93" s="89" t="s">
        <v>239</v>
      </c>
      <c r="AH93" s="89" t="s">
        <v>232</v>
      </c>
      <c r="AI93" s="90" t="s">
        <v>233</v>
      </c>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row>
    <row r="94" spans="1:86" s="24" customFormat="1" ht="139.5" customHeight="1" x14ac:dyDescent="0.25">
      <c r="A94" s="23"/>
      <c r="B94" s="44"/>
      <c r="C94" s="91"/>
      <c r="D94" s="91"/>
      <c r="E94" s="92"/>
      <c r="F94" s="92"/>
      <c r="G94" s="92"/>
      <c r="H94" s="92"/>
      <c r="I94" s="92"/>
      <c r="J94" s="93"/>
      <c r="K94" s="92"/>
      <c r="L94" s="92"/>
      <c r="M94" s="32"/>
      <c r="N94" s="35"/>
      <c r="O94" s="94"/>
      <c r="P94" s="35"/>
      <c r="Q94" s="38"/>
      <c r="R94" s="29">
        <v>2</v>
      </c>
      <c r="S94" s="95" t="s">
        <v>240</v>
      </c>
      <c r="T94" s="96" t="s">
        <v>76</v>
      </c>
      <c r="U94" s="96" t="s">
        <v>80</v>
      </c>
      <c r="V94" s="96" t="s">
        <v>81</v>
      </c>
      <c r="W94" s="96" t="s">
        <v>83</v>
      </c>
      <c r="X94" s="96" t="s">
        <v>85</v>
      </c>
      <c r="Y94" s="2" t="str">
        <f t="shared" si="23"/>
        <v>40%</v>
      </c>
      <c r="Z94" s="3" t="str">
        <f t="shared" si="24"/>
        <v>Baja</v>
      </c>
      <c r="AA94" s="4">
        <f>IFERROR(IF(AND(OR(T93="Preventivo", T93="Detectivo"),OR(T94="Preventivo", T94="Detectivo")),(AA93-(+AA93*Y94)),IF(OR(T94="Preventivo", T94="Detectivo"),(N93-(+N93*Y94)),IF(T94="Correctivo",AA93,""))),"")</f>
        <v>0.216</v>
      </c>
      <c r="AB94" s="3" t="str">
        <f t="shared" si="25"/>
        <v>Catastrófico</v>
      </c>
      <c r="AC94" s="4">
        <f>IF($I93="Corrupción",IFERROR(IF(AND(T93="Correctivo",T94="Correctivo"),(AC93),IF(T94="Correctivo",(P93),IF(OR(T94="Preventivo",T94="Detectivo"),AC93,""))),""),IFERROR(IF(AND(T93="Correctivo",T94="Correctivo"),(AC93-(+AC93*Y94)),IF(T94="Correctivo",(P93-(+P93*Y94)),IF(OR(T94="Preventivo",T94="Detectivo"),AC93,""))),""))</f>
        <v>1</v>
      </c>
      <c r="AD94" s="12" t="str">
        <f t="shared" ref="AD94:AD98" si="29">IF(OR(AND(Z94="Muy Baja",AB94="Leve"),AND(Z94="Muy Baja",AB94="Menor"),AND(Z94="Baja",AB94="Leve")),"1 - Baja",IF(OR(AND(Z94="Muy baja",AB94="Moderado"),AND(Z94="Baja",AB94="Menor"),AND(Z94="Baja",AB94="Moderado"),AND(Z94="Media",AB94="Leve"),AND(Z94="Media",AB94="Menor"),AND(Z94="Media",AB94="Moderado"),AND(Z94="Alta",AB94="Leve"),AND(Z94="Alta",AB94="Menor")),"2 - Moderada",IF(OR(AND(Z94="Muy Baja",AB94="Mayor"),AND(Z94="Baja",AB94="Mayor"),AND(Z94="Media",AB94="Mayor"),AND(Z94="Alta",AB94="Moderado"),AND(Z94="Alta",AB94="Mayor"),AND(Z94="Muy Alta",AB94="Leve"),AND(Z94="Muy Alta",AB94="Menor"),AND(Z94="Muy Alta",AB94="Moderado"),AND(Z94="Muy Alta",AB94="Mayor")),"3 - Alta",IF(OR(AND(Z94="Muy Baja",AB94="Catastrófico"),AND(Z94="Baja",AB94="Catastrófico"),AND(Z94="Media",AB94="Catastrófico"),AND(Z94="Alta",AB94="Catastrófico"),AND(Z94="Muy Alta",AB94="Catastrófico")),"4 - Extrema",""))))</f>
        <v>4 - Extrema</v>
      </c>
      <c r="AE94" s="41"/>
      <c r="AF94" s="92"/>
      <c r="AG94" s="97"/>
      <c r="AH94" s="97"/>
      <c r="AI94" s="98"/>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row>
    <row r="95" spans="1:86" s="24" customFormat="1" ht="29.25" customHeight="1" x14ac:dyDescent="0.25">
      <c r="A95" s="23"/>
      <c r="B95" s="44"/>
      <c r="C95" s="91"/>
      <c r="D95" s="91"/>
      <c r="E95" s="92"/>
      <c r="F95" s="92"/>
      <c r="G95" s="92"/>
      <c r="H95" s="92"/>
      <c r="I95" s="92"/>
      <c r="J95" s="93"/>
      <c r="K95" s="92"/>
      <c r="L95" s="92"/>
      <c r="M95" s="32"/>
      <c r="N95" s="35"/>
      <c r="O95" s="94"/>
      <c r="P95" s="35"/>
      <c r="Q95" s="38"/>
      <c r="R95" s="29">
        <v>3</v>
      </c>
      <c r="S95" s="95"/>
      <c r="T95" s="96"/>
      <c r="U95" s="96"/>
      <c r="V95" s="96"/>
      <c r="W95" s="96"/>
      <c r="X95" s="96"/>
      <c r="Y95" s="2" t="str">
        <f t="shared" ref="Y95:Y116" si="30">IF(AND(T95="Preventivo",U95="Automático"),"50%",IF(AND(T95="Preventivo",U95="Manual"),"40%",IF(AND(T95="Detectivo",U95="Automático"),"40%",IF(AND(T95="Detectivo",U95="Manual"),"30%",IF(AND(T95="Correctivo",U95="Automático"),"35%",IF(AND(T95="Correctivo",U95="Manual"),"25%",""))))))</f>
        <v/>
      </c>
      <c r="Z95" s="3" t="str">
        <f t="shared" ref="Z95:Z116" si="31">IFERROR(IF(AA95="","",IF(AA95&lt;=0.2,"Muy Baja",IF(AA95&lt;=0.4,"Baja",IF(AA95&lt;=0.6,"Media",IF(AA95&lt;=0.8,"Alta","Muy Alta"))))),"")</f>
        <v/>
      </c>
      <c r="AA95" s="4" t="str">
        <f>IFERROR(IF(AND(OR(T94="Preventivo", T94="Detectivo"),OR(T95="Preventivo", T95="Detectivo")),(AA94-(+AA94*Y95)),IF(OR(T95="Preventivo", T95="Detectivo"),(AA93-(+AA93*Y95)),IF(T95="Correctivo",AA94,""))),"")</f>
        <v/>
      </c>
      <c r="AB95" s="3" t="str">
        <f t="shared" ref="AB95:AB116" si="32">IFERROR(IF(AC95="","",IF(AC95&lt;=0.2,"Leve",IF(AC95&lt;=0.4,"Menor",IF(AC95&lt;=0.6,"Moderado",IF(AC95&lt;=0.8,"Mayor","Catastrófico"))))),"")</f>
        <v/>
      </c>
      <c r="AC95" s="4" t="str">
        <f>IF($I93="Corrupción",IFERROR(IF(AND(T94="Correctivo",T95="Correctivo"),(AC94),IF(T95="Correctivo",(AC93),IF(OR(T95="Preventivo",T95="Detectivo"),AC94,""))),""),IFERROR(IF(AND(T94="Correctivo",T95="Correctivo"),(AC94-(+AC94*Y95)),IF(T95="Correctivo",(AC93-(+AC93*Y95)),IF(OR(T95="Preventivo", T95="Detectivo"),AC94,""))),""))</f>
        <v/>
      </c>
      <c r="AD95" s="12" t="str">
        <f t="shared" si="29"/>
        <v/>
      </c>
      <c r="AE95" s="41"/>
      <c r="AF95" s="92"/>
      <c r="AG95" s="97"/>
      <c r="AH95" s="97"/>
      <c r="AI95" s="98"/>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row>
    <row r="96" spans="1:86" s="24" customFormat="1" ht="29.25" customHeight="1" x14ac:dyDescent="0.25">
      <c r="A96" s="23"/>
      <c r="B96" s="44"/>
      <c r="C96" s="91"/>
      <c r="D96" s="91"/>
      <c r="E96" s="92"/>
      <c r="F96" s="92"/>
      <c r="G96" s="92"/>
      <c r="H96" s="92"/>
      <c r="I96" s="92"/>
      <c r="J96" s="93"/>
      <c r="K96" s="92"/>
      <c r="L96" s="92"/>
      <c r="M96" s="32"/>
      <c r="N96" s="35"/>
      <c r="O96" s="94"/>
      <c r="P96" s="35"/>
      <c r="Q96" s="38"/>
      <c r="R96" s="29">
        <v>4</v>
      </c>
      <c r="S96" s="95"/>
      <c r="T96" s="96"/>
      <c r="U96" s="96"/>
      <c r="V96" s="96"/>
      <c r="W96" s="96"/>
      <c r="X96" s="96"/>
      <c r="Y96" s="2" t="str">
        <f t="shared" si="30"/>
        <v/>
      </c>
      <c r="Z96" s="3" t="str">
        <f t="shared" si="31"/>
        <v/>
      </c>
      <c r="AA96" s="4" t="str">
        <f>IFERROR(IF(AND(OR(T95="Preventivo", T95="Detectivo"),OR(T96="Preventivo", T96="Detectivo")),(AA95-(+AA95*Y96)),IF(OR(T96="Preventivo", T96="Detectivo"),(AA94-(+AA94*Y96)),IF(T96="Correctivo",AA95,""))),"")</f>
        <v/>
      </c>
      <c r="AB96" s="3" t="str">
        <f t="shared" si="32"/>
        <v/>
      </c>
      <c r="AC96" s="4" t="str">
        <f>IF($I93="Corrupción",IFERROR(IF(AND(T95="Correctivo",T96="Correctivo"),(AC95),IF(T96="Correctivo",(AC94),IF(OR(T96="Preventivo",T96="Detectivo"),AC95,""))),""),IFERROR(IF(AND(T95="Correctivo",T96="Correctivo"),(AC95-(+AC95*Y96)),IF(T96="Correctivo",(AC94-(+AC94*Y96)),IF(OR(T96="Preventivo", T96="Detectivo"),AC95,""))),""))</f>
        <v/>
      </c>
      <c r="AD96" s="12" t="str">
        <f t="shared" si="29"/>
        <v/>
      </c>
      <c r="AE96" s="41"/>
      <c r="AF96" s="92"/>
      <c r="AG96" s="97"/>
      <c r="AH96" s="97"/>
      <c r="AI96" s="98"/>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row>
    <row r="97" spans="1:86" s="24" customFormat="1" ht="29.25" customHeight="1" x14ac:dyDescent="0.25">
      <c r="A97" s="23"/>
      <c r="B97" s="44"/>
      <c r="C97" s="91"/>
      <c r="D97" s="91"/>
      <c r="E97" s="92"/>
      <c r="F97" s="92"/>
      <c r="G97" s="92"/>
      <c r="H97" s="92"/>
      <c r="I97" s="92"/>
      <c r="J97" s="93"/>
      <c r="K97" s="92"/>
      <c r="L97" s="92"/>
      <c r="M97" s="32"/>
      <c r="N97" s="35"/>
      <c r="O97" s="94"/>
      <c r="P97" s="35"/>
      <c r="Q97" s="38"/>
      <c r="R97" s="29">
        <v>5</v>
      </c>
      <c r="S97" s="95"/>
      <c r="T97" s="96"/>
      <c r="U97" s="96"/>
      <c r="V97" s="96"/>
      <c r="W97" s="96"/>
      <c r="X97" s="96"/>
      <c r="Y97" s="2" t="str">
        <f t="shared" si="30"/>
        <v/>
      </c>
      <c r="Z97" s="3" t="str">
        <f t="shared" si="31"/>
        <v/>
      </c>
      <c r="AA97" s="4" t="str">
        <f>IFERROR(IF(AND(OR(T96="Preventivo", T96="Detectivo"),OR(T97="Preventivo", T97="Detectivo")),(AA96-(+AA96*Y97)),IF(OR(T97="Preventivo", T97="Detectivo"),(AA95-(+AA95*Y97)),IF(T97="Correctivo",AA96,""))),"")</f>
        <v/>
      </c>
      <c r="AB97" s="3" t="str">
        <f t="shared" si="32"/>
        <v/>
      </c>
      <c r="AC97" s="4" t="str">
        <f>IF($I93="Corrupción",IFERROR(IF(AND(T96="Correctivo",T97="Correctivo"),(AC96),IF(T97="Correctivo",(AC95),IF(OR(T97="Preventivo",T97="Detectivo"),AC96,""))),""),IFERROR(IF(AND(T96="Correctivo",T97="Correctivo"),(AC96-(+AC96*Y97)),IF(T97="Correctivo",(AC95-(+AC95*Y97)),IF(OR(T97="Preventivo", T97="Detectivo"),AC96,""))),""))</f>
        <v/>
      </c>
      <c r="AD97" s="12" t="str">
        <f t="shared" si="29"/>
        <v/>
      </c>
      <c r="AE97" s="41"/>
      <c r="AF97" s="92"/>
      <c r="AG97" s="97"/>
      <c r="AH97" s="97"/>
      <c r="AI97" s="98"/>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row>
    <row r="98" spans="1:86" s="24" customFormat="1" ht="29.25" customHeight="1" thickBot="1" x14ac:dyDescent="0.3">
      <c r="A98" s="23"/>
      <c r="B98" s="45"/>
      <c r="C98" s="99"/>
      <c r="D98" s="99"/>
      <c r="E98" s="100"/>
      <c r="F98" s="100"/>
      <c r="G98" s="100"/>
      <c r="H98" s="100"/>
      <c r="I98" s="100"/>
      <c r="J98" s="101"/>
      <c r="K98" s="100"/>
      <c r="L98" s="100"/>
      <c r="M98" s="33"/>
      <c r="N98" s="36"/>
      <c r="O98" s="102"/>
      <c r="P98" s="36"/>
      <c r="Q98" s="39"/>
      <c r="R98" s="30">
        <v>6</v>
      </c>
      <c r="S98" s="103"/>
      <c r="T98" s="104"/>
      <c r="U98" s="104"/>
      <c r="V98" s="104"/>
      <c r="W98" s="104"/>
      <c r="X98" s="104"/>
      <c r="Y98" s="17" t="str">
        <f t="shared" si="30"/>
        <v/>
      </c>
      <c r="Z98" s="18" t="str">
        <f t="shared" si="31"/>
        <v/>
      </c>
      <c r="AA98" s="19" t="str">
        <f>IFERROR(IF(AND(OR(T96="Preventivo", T96="Detectivo"),OR(T98="Preventivo", T98="Detectivo")),(AA96-(+AA96*Y98)),IF(OR(T98="Preventivo", T98="Detectivo"),(AA95-(+AA95*Y98)),IF(T98="Correctivo",AA96,""))),"")</f>
        <v/>
      </c>
      <c r="AB98" s="18" t="str">
        <f t="shared" si="32"/>
        <v/>
      </c>
      <c r="AC98" s="19" t="str">
        <f>IF($I93="Corrupción",IFERROR(IF(AND(T97="Correctivo",T98="Correctivo"),(AC97),IF(T98="Correctivo",(AC96),IF(OR(T98="Preventivo",T98="Detectivo"),AC97,""))),""),IFERROR(IF(AND(T97="Correctivo",T98="Correctivo"),(AC97-(+AC97*Y98)),IF(T98="Correctivo",(AC96-(+AC96*Y98)),IF(OR(T98="Preventivo", T98="Detectivo"),AC97,""))),""))</f>
        <v/>
      </c>
      <c r="AD98" s="20" t="str">
        <f t="shared" si="29"/>
        <v/>
      </c>
      <c r="AE98" s="42"/>
      <c r="AF98" s="100"/>
      <c r="AG98" s="105"/>
      <c r="AH98" s="105"/>
      <c r="AI98" s="106"/>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row>
    <row r="99" spans="1:86" s="27" customFormat="1" ht="87.75" customHeight="1" x14ac:dyDescent="0.25">
      <c r="A99" s="25"/>
      <c r="B99" s="43">
        <v>1</v>
      </c>
      <c r="C99" s="83" t="s">
        <v>60</v>
      </c>
      <c r="D99" s="83" t="s">
        <v>241</v>
      </c>
      <c r="E99" s="84" t="s">
        <v>18</v>
      </c>
      <c r="F99" s="84" t="s">
        <v>104</v>
      </c>
      <c r="G99" s="84" t="s">
        <v>242</v>
      </c>
      <c r="H99" s="84" t="s">
        <v>243</v>
      </c>
      <c r="I99" s="84" t="s">
        <v>68</v>
      </c>
      <c r="J99" s="85"/>
      <c r="K99" s="84" t="s">
        <v>244</v>
      </c>
      <c r="L99" s="84">
        <v>12</v>
      </c>
      <c r="M99" s="31" t="str">
        <f>IF(L99&lt;=0,"",IF(L99&lt;=2,"Muy Baja",IF(L99&lt;=24,"Baja",IF(L99&lt;=500,"Media",IF(L99&lt;=5000,"Alta","Muy Alta")))))</f>
        <v>Baja</v>
      </c>
      <c r="N99" s="34">
        <f>IF(M99="","",IF(M99="Muy Baja",0.2,IF(M99="Baja",0.4,IF(M99="Media",0.6,IF(M99="Alta",0.8,IF(M99="Muy Alta",1,))))))</f>
        <v>0.4</v>
      </c>
      <c r="O99" s="86" t="s">
        <v>34</v>
      </c>
      <c r="P99" s="34">
        <f>IF(O99="","",IF(O99="Leve",0.2,IF(O99="Menor",0.4,IF(O99="Moderado",0.6,IF(O99="Mayor",0.8,IF(O99="Catastrófico",1,))))))</f>
        <v>0.8</v>
      </c>
      <c r="Q99" s="37" t="str">
        <f>IF(OR(AND(M99="Muy Baja",O99="Leve"),AND(M99="Muy Baja",O99="Menor"),AND(M99="Baja",O99="Leve")),"1 - Baja",IF(OR(AND(M99="Muy baja",O99="Moderado"),AND(M99="Baja",O99="Menor"),AND(M99="Baja",O99="Moderado"),AND(M99="Media",O99="Leve"),AND(M99="Media",O99="Menor"),AND(M99="Media",O99="Moderado"),AND(M99="Alta",O99="Leve"),AND(M99="Alta",O99="Menor")),"2 - Moderada",IF(OR(AND(M99="Muy Baja",O99="Mayor"),AND(M99="Baja",O99="Mayor"),AND(M99="Media",O99="Mayor"),AND(M99="Alta",O99="Moderado"),AND(M99="Alta",O99="Mayor"),AND(M99="Muy Alta",O99="Leve"),AND(M99="Muy Alta",O99="Menor"),AND(M99="Muy Alta",O99="Moderado"),AND(M99="Muy Alta",O99="Mayor")),"3 - Alta",IF(OR(AND(M99="Muy Baja",O99="Catastrófico"),AND(M99="Baja",O99="Catastrófico"),AND(M99="Media",O99="Catastrófico"),AND(M99="Alta",O99="Catastrófico"),AND(M99="Muy Alta",O99="Catastrófico")),"4 - Extrema",""))))</f>
        <v>3 - Alta</v>
      </c>
      <c r="R99" s="28">
        <v>1</v>
      </c>
      <c r="S99" s="87" t="s">
        <v>245</v>
      </c>
      <c r="T99" s="88" t="s">
        <v>76</v>
      </c>
      <c r="U99" s="88" t="s">
        <v>80</v>
      </c>
      <c r="V99" s="88" t="s">
        <v>81</v>
      </c>
      <c r="W99" s="88" t="s">
        <v>83</v>
      </c>
      <c r="X99" s="88" t="s">
        <v>85</v>
      </c>
      <c r="Y99" s="13" t="str">
        <f t="shared" si="30"/>
        <v>40%</v>
      </c>
      <c r="Z99" s="14" t="str">
        <f t="shared" si="31"/>
        <v>Baja</v>
      </c>
      <c r="AA99" s="15">
        <f>IFERROR(IF(OR(T99="Preventivo", T99="Detectivo"),(N99-(+N99*Y99)),IF(T99="Correctivo",N99,"")),"")</f>
        <v>0.24</v>
      </c>
      <c r="AB99" s="14" t="str">
        <f t="shared" si="32"/>
        <v>Mayor</v>
      </c>
      <c r="AC99" s="15">
        <f>IF($I99="Corrupción",IFERROR(IF(T99="Correctivo",(P99),IF(OR(T99="Preventivo",T99="Detectivo"),P99,"")),""),IFERROR(IF(T99="Correctivo",(P99-(+P99*Y99)),IF(OR(T99="Preventivo",T99="Detectivo"),P99,"")),""))</f>
        <v>0.8</v>
      </c>
      <c r="AD99" s="16" t="str">
        <f>IF(OR(AND(Z99="Muy Baja",AB99="Leve"),AND(Z99="Muy Baja",AB99="Menor"),AND(Z99="Baja",AB99="Leve")),"1 - Baja",IF(OR(AND(Z99="Muy baja",AB99="Moderado"),AND(Z99="Baja",AB99="Menor"),AND(Z99="Baja",AB99="Moderado"),AND(Z99="Media",AB99="Leve"),AND(Z99="Media",AB99="Menor"),AND(Z99="Media",AB99="Moderado"),AND(Z99="Alta",AB99="Leve"),AND(Z99="Alta",AB99="Menor")),"2 - Moderada",IF(OR(AND(Z99="Muy Baja",AB99="Mayor"),AND(Z99="Baja",AB99="Mayor"),AND(Z99="Media",AB99="Mayor"),AND(Z99="Alta",AB99="Moderado"),AND(Z99="Alta",AB99="Mayor"),AND(Z99="Muy Alta",AB99="Leve"),AND(Z99="Muy Alta",AB99="Menor"),AND(Z99="Muy Alta",AB99="Moderado"),AND(Z99="Muy Alta",AB99="Mayor")),"3 - Alta",IF(OR(AND(Z99="Muy Baja",AB99="Catastrófico"),AND(Z99="Baja",AB99="Catastrófico"),AND(Z99="Media",AB99="Catastrófico"),AND(Z99="Alta",AB99="Catastrófico"),AND(Z99="Muy Alta",AB99="Catastrófico")),"4 - Extrema",""))))</f>
        <v>3 - Alta</v>
      </c>
      <c r="AE99" s="40" t="str">
        <f>IF(ISBLANK(U99), Q99,LOOKUP(2,1/(AD99:AD104&lt;&gt;""),AD99:AD104))</f>
        <v>3 - Alta</v>
      </c>
      <c r="AF99" s="84" t="s">
        <v>89</v>
      </c>
      <c r="AG99" s="89" t="s">
        <v>246</v>
      </c>
      <c r="AH99" s="89" t="s">
        <v>247</v>
      </c>
      <c r="AI99" s="90">
        <v>44926</v>
      </c>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row>
    <row r="100" spans="1:86" s="24" customFormat="1" ht="108" customHeight="1" x14ac:dyDescent="0.25">
      <c r="A100" s="23"/>
      <c r="B100" s="44"/>
      <c r="C100" s="91"/>
      <c r="D100" s="91"/>
      <c r="E100" s="92"/>
      <c r="F100" s="92"/>
      <c r="G100" s="92"/>
      <c r="H100" s="92"/>
      <c r="I100" s="92"/>
      <c r="J100" s="93"/>
      <c r="K100" s="92"/>
      <c r="L100" s="92"/>
      <c r="M100" s="32"/>
      <c r="N100" s="35"/>
      <c r="O100" s="94"/>
      <c r="P100" s="35"/>
      <c r="Q100" s="38"/>
      <c r="R100" s="29">
        <v>2</v>
      </c>
      <c r="S100" s="95" t="s">
        <v>248</v>
      </c>
      <c r="T100" s="96" t="s">
        <v>77</v>
      </c>
      <c r="U100" s="96" t="s">
        <v>80</v>
      </c>
      <c r="V100" s="96" t="s">
        <v>81</v>
      </c>
      <c r="W100" s="96" t="s">
        <v>83</v>
      </c>
      <c r="X100" s="96" t="s">
        <v>85</v>
      </c>
      <c r="Y100" s="2" t="str">
        <f t="shared" si="30"/>
        <v>30%</v>
      </c>
      <c r="Z100" s="3" t="str">
        <f t="shared" si="31"/>
        <v>Muy Baja</v>
      </c>
      <c r="AA100" s="4">
        <f>IFERROR(IF(AND(OR(T99="Preventivo", T99="Detectivo"),OR(T100="Preventivo", T100="Detectivo")),(AA99-(+AA99*Y100)),IF(OR(T100="Preventivo", T100="Detectivo"),(N99-(+N99*Y100)),IF(T100="Correctivo",AA99,""))),"")</f>
        <v>0.16799999999999998</v>
      </c>
      <c r="AB100" s="3" t="str">
        <f t="shared" si="32"/>
        <v>Mayor</v>
      </c>
      <c r="AC100" s="4">
        <f>IF($I99="Corrupción",IFERROR(IF(AND(T99="Correctivo",T100="Correctivo"),(AC99),IF(T100="Correctivo",(P99),IF(OR(T100="Preventivo",T100="Detectivo"),AC99,""))),""),IFERROR(IF(AND(T99="Correctivo",T100="Correctivo"),(AC99-(+AC99*Y100)),IF(T100="Correctivo",(P99-(+P99*Y100)),IF(OR(T100="Preventivo",T100="Detectivo"),AC99,""))),""))</f>
        <v>0.8</v>
      </c>
      <c r="AD100" s="12" t="str">
        <f t="shared" ref="AD100:AD104" si="33">IF(OR(AND(Z100="Muy Baja",AB100="Leve"),AND(Z100="Muy Baja",AB100="Menor"),AND(Z100="Baja",AB100="Leve")),"1 - Baja",IF(OR(AND(Z100="Muy baja",AB100="Moderado"),AND(Z100="Baja",AB100="Menor"),AND(Z100="Baja",AB100="Moderado"),AND(Z100="Media",AB100="Leve"),AND(Z100="Media",AB100="Menor"),AND(Z100="Media",AB100="Moderado"),AND(Z100="Alta",AB100="Leve"),AND(Z100="Alta",AB100="Menor")),"2 - Moderada",IF(OR(AND(Z100="Muy Baja",AB100="Mayor"),AND(Z100="Baja",AB100="Mayor"),AND(Z100="Media",AB100="Mayor"),AND(Z100="Alta",AB100="Moderado"),AND(Z100="Alta",AB100="Mayor"),AND(Z100="Muy Alta",AB100="Leve"),AND(Z100="Muy Alta",AB100="Menor"),AND(Z100="Muy Alta",AB100="Moderado"),AND(Z100="Muy Alta",AB100="Mayor")),"3 - Alta",IF(OR(AND(Z100="Muy Baja",AB100="Catastrófico"),AND(Z100="Baja",AB100="Catastrófico"),AND(Z100="Media",AB100="Catastrófico"),AND(Z100="Alta",AB100="Catastrófico"),AND(Z100="Muy Alta",AB100="Catastrófico")),"4 - Extrema",""))))</f>
        <v>3 - Alta</v>
      </c>
      <c r="AE100" s="41"/>
      <c r="AF100" s="92"/>
      <c r="AG100" s="97" t="s">
        <v>249</v>
      </c>
      <c r="AH100" s="97" t="s">
        <v>247</v>
      </c>
      <c r="AI100" s="98">
        <v>44926</v>
      </c>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row>
    <row r="101" spans="1:86" s="24" customFormat="1" ht="29.25" customHeight="1" x14ac:dyDescent="0.25">
      <c r="A101" s="23"/>
      <c r="B101" s="44"/>
      <c r="C101" s="91"/>
      <c r="D101" s="91"/>
      <c r="E101" s="92"/>
      <c r="F101" s="92"/>
      <c r="G101" s="92"/>
      <c r="H101" s="92"/>
      <c r="I101" s="92"/>
      <c r="J101" s="93"/>
      <c r="K101" s="92"/>
      <c r="L101" s="92"/>
      <c r="M101" s="32"/>
      <c r="N101" s="35"/>
      <c r="O101" s="94"/>
      <c r="P101" s="35"/>
      <c r="Q101" s="38"/>
      <c r="R101" s="29">
        <v>3</v>
      </c>
      <c r="S101" s="95"/>
      <c r="T101" s="96"/>
      <c r="U101" s="96"/>
      <c r="V101" s="96"/>
      <c r="W101" s="96"/>
      <c r="X101" s="96"/>
      <c r="Y101" s="2" t="str">
        <f t="shared" si="30"/>
        <v/>
      </c>
      <c r="Z101" s="3" t="str">
        <f t="shared" si="31"/>
        <v/>
      </c>
      <c r="AA101" s="4" t="str">
        <f>IFERROR(IF(AND(OR(T100="Preventivo", T100="Detectivo"),OR(T101="Preventivo", T101="Detectivo")),(AA100-(+AA100*Y101)),IF(OR(T101="Preventivo", T101="Detectivo"),(AA99-(+AA99*Y101)),IF(T101="Correctivo",AA100,""))),"")</f>
        <v/>
      </c>
      <c r="AB101" s="3" t="str">
        <f t="shared" si="32"/>
        <v/>
      </c>
      <c r="AC101" s="4" t="str">
        <f>IF($I99="Corrupción",IFERROR(IF(AND(T100="Correctivo",T101="Correctivo"),(AC100),IF(T101="Correctivo",(AC99),IF(OR(T101="Preventivo",T101="Detectivo"),AC100,""))),""),IFERROR(IF(AND(T100="Correctivo",T101="Correctivo"),(AC100-(+AC100*Y101)),IF(T101="Correctivo",(AC99-(+AC99*Y101)),IF(OR(T101="Preventivo", T101="Detectivo"),AC100,""))),""))</f>
        <v/>
      </c>
      <c r="AD101" s="12" t="str">
        <f t="shared" si="33"/>
        <v/>
      </c>
      <c r="AE101" s="41"/>
      <c r="AF101" s="92"/>
      <c r="AG101" s="97"/>
      <c r="AH101" s="97"/>
      <c r="AI101" s="98"/>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row>
    <row r="102" spans="1:86" s="24" customFormat="1" ht="29.25" customHeight="1" x14ac:dyDescent="0.25">
      <c r="A102" s="23"/>
      <c r="B102" s="44"/>
      <c r="C102" s="91"/>
      <c r="D102" s="91"/>
      <c r="E102" s="92"/>
      <c r="F102" s="92"/>
      <c r="G102" s="92"/>
      <c r="H102" s="92"/>
      <c r="I102" s="92"/>
      <c r="J102" s="93"/>
      <c r="K102" s="92"/>
      <c r="L102" s="92"/>
      <c r="M102" s="32"/>
      <c r="N102" s="35"/>
      <c r="O102" s="94"/>
      <c r="P102" s="35"/>
      <c r="Q102" s="38"/>
      <c r="R102" s="29">
        <v>4</v>
      </c>
      <c r="S102" s="95"/>
      <c r="T102" s="96"/>
      <c r="U102" s="96"/>
      <c r="V102" s="96"/>
      <c r="W102" s="96"/>
      <c r="X102" s="96"/>
      <c r="Y102" s="2" t="str">
        <f t="shared" si="30"/>
        <v/>
      </c>
      <c r="Z102" s="3" t="str">
        <f t="shared" si="31"/>
        <v/>
      </c>
      <c r="AA102" s="4" t="str">
        <f>IFERROR(IF(AND(OR(T101="Preventivo", T101="Detectivo"),OR(T102="Preventivo", T102="Detectivo")),(AA101-(+AA101*Y102)),IF(OR(T102="Preventivo", T102="Detectivo"),(AA100-(+AA100*Y102)),IF(T102="Correctivo",AA101,""))),"")</f>
        <v/>
      </c>
      <c r="AB102" s="3" t="str">
        <f t="shared" si="32"/>
        <v/>
      </c>
      <c r="AC102" s="4" t="str">
        <f>IF($I99="Corrupción",IFERROR(IF(AND(T101="Correctivo",T102="Correctivo"),(AC101),IF(T102="Correctivo",(AC100),IF(OR(T102="Preventivo",T102="Detectivo"),AC101,""))),""),IFERROR(IF(AND(T101="Correctivo",T102="Correctivo"),(AC101-(+AC101*Y102)),IF(T102="Correctivo",(AC100-(+AC100*Y102)),IF(OR(T102="Preventivo", T102="Detectivo"),AC101,""))),""))</f>
        <v/>
      </c>
      <c r="AD102" s="12" t="str">
        <f t="shared" si="33"/>
        <v/>
      </c>
      <c r="AE102" s="41"/>
      <c r="AF102" s="92"/>
      <c r="AG102" s="97"/>
      <c r="AH102" s="97"/>
      <c r="AI102" s="98"/>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row>
    <row r="103" spans="1:86" s="24" customFormat="1" ht="29.25" customHeight="1" x14ac:dyDescent="0.25">
      <c r="A103" s="23"/>
      <c r="B103" s="44"/>
      <c r="C103" s="91"/>
      <c r="D103" s="91"/>
      <c r="E103" s="92"/>
      <c r="F103" s="92"/>
      <c r="G103" s="92"/>
      <c r="H103" s="92"/>
      <c r="I103" s="92"/>
      <c r="J103" s="93"/>
      <c r="K103" s="92"/>
      <c r="L103" s="92"/>
      <c r="M103" s="32"/>
      <c r="N103" s="35"/>
      <c r="O103" s="94"/>
      <c r="P103" s="35"/>
      <c r="Q103" s="38"/>
      <c r="R103" s="29">
        <v>5</v>
      </c>
      <c r="S103" s="95"/>
      <c r="T103" s="96"/>
      <c r="U103" s="96"/>
      <c r="V103" s="96"/>
      <c r="W103" s="96"/>
      <c r="X103" s="96"/>
      <c r="Y103" s="2" t="str">
        <f t="shared" si="30"/>
        <v/>
      </c>
      <c r="Z103" s="3" t="str">
        <f t="shared" si="31"/>
        <v/>
      </c>
      <c r="AA103" s="4" t="str">
        <f>IFERROR(IF(AND(OR(T102="Preventivo", T102="Detectivo"),OR(T103="Preventivo", T103="Detectivo")),(AA102-(+AA102*Y103)),IF(OR(T103="Preventivo", T103="Detectivo"),(AA101-(+AA101*Y103)),IF(T103="Correctivo",AA102,""))),"")</f>
        <v/>
      </c>
      <c r="AB103" s="3" t="str">
        <f t="shared" si="32"/>
        <v/>
      </c>
      <c r="AC103" s="4" t="str">
        <f>IF($I99="Corrupción",IFERROR(IF(AND(T102="Correctivo",T103="Correctivo"),(AC102),IF(T103="Correctivo",(AC101),IF(OR(T103="Preventivo",T103="Detectivo"),AC102,""))),""),IFERROR(IF(AND(T102="Correctivo",T103="Correctivo"),(AC102-(+AC102*Y103)),IF(T103="Correctivo",(AC101-(+AC101*Y103)),IF(OR(T103="Preventivo", T103="Detectivo"),AC102,""))),""))</f>
        <v/>
      </c>
      <c r="AD103" s="12" t="str">
        <f t="shared" si="33"/>
        <v/>
      </c>
      <c r="AE103" s="41"/>
      <c r="AF103" s="92"/>
      <c r="AG103" s="97"/>
      <c r="AH103" s="97"/>
      <c r="AI103" s="98"/>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row>
    <row r="104" spans="1:86" s="24" customFormat="1" ht="29.25" customHeight="1" thickBot="1" x14ac:dyDescent="0.3">
      <c r="A104" s="23"/>
      <c r="B104" s="45"/>
      <c r="C104" s="99"/>
      <c r="D104" s="99"/>
      <c r="E104" s="100"/>
      <c r="F104" s="100"/>
      <c r="G104" s="100"/>
      <c r="H104" s="100"/>
      <c r="I104" s="100"/>
      <c r="J104" s="101"/>
      <c r="K104" s="100"/>
      <c r="L104" s="100"/>
      <c r="M104" s="33"/>
      <c r="N104" s="36"/>
      <c r="O104" s="102"/>
      <c r="P104" s="36"/>
      <c r="Q104" s="39"/>
      <c r="R104" s="30">
        <v>6</v>
      </c>
      <c r="S104" s="103"/>
      <c r="T104" s="104"/>
      <c r="U104" s="104"/>
      <c r="V104" s="104"/>
      <c r="W104" s="104"/>
      <c r="X104" s="104"/>
      <c r="Y104" s="17" t="str">
        <f t="shared" si="30"/>
        <v/>
      </c>
      <c r="Z104" s="18" t="str">
        <f t="shared" si="31"/>
        <v/>
      </c>
      <c r="AA104" s="19" t="str">
        <f>IFERROR(IF(AND(OR(T102="Preventivo", T102="Detectivo"),OR(T104="Preventivo", T104="Detectivo")),(AA102-(+AA102*Y104)),IF(OR(T104="Preventivo", T104="Detectivo"),(AA101-(+AA101*Y104)),IF(T104="Correctivo",AA102,""))),"")</f>
        <v/>
      </c>
      <c r="AB104" s="18" t="str">
        <f t="shared" si="32"/>
        <v/>
      </c>
      <c r="AC104" s="19" t="str">
        <f>IF($I99="Corrupción",IFERROR(IF(AND(T103="Correctivo",T104="Correctivo"),(AC103),IF(T104="Correctivo",(AC102),IF(OR(T104="Preventivo",T104="Detectivo"),AC103,""))),""),IFERROR(IF(AND(T103="Correctivo",T104="Correctivo"),(AC103-(+AC103*Y104)),IF(T104="Correctivo",(AC102-(+AC102*Y104)),IF(OR(T104="Preventivo", T104="Detectivo"),AC103,""))),""))</f>
        <v/>
      </c>
      <c r="AD104" s="20" t="str">
        <f t="shared" si="33"/>
        <v/>
      </c>
      <c r="AE104" s="42"/>
      <c r="AF104" s="100"/>
      <c r="AG104" s="105"/>
      <c r="AH104" s="105"/>
      <c r="AI104" s="106"/>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row>
    <row r="105" spans="1:86" s="27" customFormat="1" ht="105.75" customHeight="1" x14ac:dyDescent="0.25">
      <c r="A105" s="25"/>
      <c r="B105" s="43">
        <v>2</v>
      </c>
      <c r="C105" s="83" t="s">
        <v>42</v>
      </c>
      <c r="D105" s="83" t="s">
        <v>251</v>
      </c>
      <c r="E105" s="84" t="s">
        <v>19</v>
      </c>
      <c r="F105" s="84" t="s">
        <v>252</v>
      </c>
      <c r="G105" s="84" t="s">
        <v>253</v>
      </c>
      <c r="H105" s="84" t="s">
        <v>254</v>
      </c>
      <c r="I105" s="84" t="s">
        <v>68</v>
      </c>
      <c r="J105" s="85"/>
      <c r="K105" s="84" t="s">
        <v>250</v>
      </c>
      <c r="L105" s="84">
        <v>730</v>
      </c>
      <c r="M105" s="31" t="str">
        <f>IF(L105&lt;=0,"",IF(L105&lt;=2,"Muy Baja",IF(L105&lt;=24,"Baja",IF(L105&lt;=500,"Media",IF(L105&lt;=5000,"Alta","Muy Alta")))))</f>
        <v>Alta</v>
      </c>
      <c r="N105" s="34">
        <f>IF(M105="","",IF(M105="Muy Baja",0.2,IF(M105="Baja",0.4,IF(M105="Media",0.6,IF(M105="Alta",0.8,IF(M105="Muy Alta",1,))))))</f>
        <v>0.8</v>
      </c>
      <c r="O105" s="86" t="s">
        <v>34</v>
      </c>
      <c r="P105" s="34">
        <f>IF(O105="","",IF(O105="Leve",0.2,IF(O105="Menor",0.4,IF(O105="Moderado",0.6,IF(O105="Mayor",0.8,IF(O105="Catastrófico",1,))))))</f>
        <v>0.8</v>
      </c>
      <c r="Q105" s="37" t="str">
        <f>IF(OR(AND(M105="Muy Baja",O105="Leve"),AND(M105="Muy Baja",O105="Menor"),AND(M105="Baja",O105="Leve")),"1 - Baja",IF(OR(AND(M105="Muy baja",O105="Moderado"),AND(M105="Baja",O105="Menor"),AND(M105="Baja",O105="Moderado"),AND(M105="Media",O105="Leve"),AND(M105="Media",O105="Menor"),AND(M105="Media",O105="Moderado"),AND(M105="Alta",O105="Leve"),AND(M105="Alta",O105="Menor")),"2 - Moderada",IF(OR(AND(M105="Muy Baja",O105="Mayor"),AND(M105="Baja",O105="Mayor"),AND(M105="Media",O105="Mayor"),AND(M105="Alta",O105="Moderado"),AND(M105="Alta",O105="Mayor"),AND(M105="Muy Alta",O105="Leve"),AND(M105="Muy Alta",O105="Menor"),AND(M105="Muy Alta",O105="Moderado"),AND(M105="Muy Alta",O105="Mayor")),"3 - Alta",IF(OR(AND(M105="Muy Baja",O105="Catastrófico"),AND(M105="Baja",O105="Catastrófico"),AND(M105="Media",O105="Catastrófico"),AND(M105="Alta",O105="Catastrófico"),AND(M105="Muy Alta",O105="Catastrófico")),"4 - Extrema",""))))</f>
        <v>3 - Alta</v>
      </c>
      <c r="R105" s="28">
        <v>1</v>
      </c>
      <c r="S105" s="87" t="s">
        <v>255</v>
      </c>
      <c r="T105" s="88" t="s">
        <v>77</v>
      </c>
      <c r="U105" s="88" t="s">
        <v>80</v>
      </c>
      <c r="V105" s="88" t="s">
        <v>82</v>
      </c>
      <c r="W105" s="88" t="s">
        <v>83</v>
      </c>
      <c r="X105" s="88" t="s">
        <v>85</v>
      </c>
      <c r="Y105" s="13" t="str">
        <f t="shared" si="30"/>
        <v>30%</v>
      </c>
      <c r="Z105" s="14" t="str">
        <f t="shared" si="31"/>
        <v>Media</v>
      </c>
      <c r="AA105" s="15">
        <f>IFERROR(IF(OR(T105="Preventivo", T105="Detectivo"),(N105-(+N105*Y105)),IF(T105="Correctivo",N105,"")),"")</f>
        <v>0.56000000000000005</v>
      </c>
      <c r="AB105" s="14" t="str">
        <f t="shared" si="32"/>
        <v>Mayor</v>
      </c>
      <c r="AC105" s="15">
        <f>IF($I105="Corrupción",IFERROR(IF(T105="Correctivo",(P105),IF(OR(T105="Preventivo",T105="Detectivo"),P105,"")),""),IFERROR(IF(T105="Correctivo",(P105-(+P105*Y105)),IF(OR(T105="Preventivo",T105="Detectivo"),P105,"")),""))</f>
        <v>0.8</v>
      </c>
      <c r="AD105" s="16" t="str">
        <f>IF(OR(AND(Z105="Muy Baja",AB105="Leve"),AND(Z105="Muy Baja",AB105="Menor"),AND(Z105="Baja",AB105="Leve")),"1 - Baja",IF(OR(AND(Z105="Muy baja",AB105="Moderado"),AND(Z105="Baja",AB105="Menor"),AND(Z105="Baja",AB105="Moderado"),AND(Z105="Media",AB105="Leve"),AND(Z105="Media",AB105="Menor"),AND(Z105="Media",AB105="Moderado"),AND(Z105="Alta",AB105="Leve"),AND(Z105="Alta",AB105="Menor")),"2 - Moderada",IF(OR(AND(Z105="Muy Baja",AB105="Mayor"),AND(Z105="Baja",AB105="Mayor"),AND(Z105="Media",AB105="Mayor"),AND(Z105="Alta",AB105="Moderado"),AND(Z105="Alta",AB105="Mayor"),AND(Z105="Muy Alta",AB105="Leve"),AND(Z105="Muy Alta",AB105="Menor"),AND(Z105="Muy Alta",AB105="Moderado"),AND(Z105="Muy Alta",AB105="Mayor")),"3 - Alta",IF(OR(AND(Z105="Muy Baja",AB105="Catastrófico"),AND(Z105="Baja",AB105="Catastrófico"),AND(Z105="Media",AB105="Catastrófico"),AND(Z105="Alta",AB105="Catastrófico"),AND(Z105="Muy Alta",AB105="Catastrófico")),"4 - Extrema",""))))</f>
        <v>3 - Alta</v>
      </c>
      <c r="AE105" s="40" t="str">
        <f>IF(ISBLANK(U105), Q105,LOOKUP(2,1/(AD105:AD110&lt;&gt;""),AD105:AD110))</f>
        <v>3 - Alta</v>
      </c>
      <c r="AF105" s="84" t="s">
        <v>89</v>
      </c>
      <c r="AG105" s="89" t="s">
        <v>256</v>
      </c>
      <c r="AH105" s="89" t="s">
        <v>250</v>
      </c>
      <c r="AI105" s="90">
        <v>44926</v>
      </c>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row>
    <row r="106" spans="1:86" s="24" customFormat="1" ht="57" x14ac:dyDescent="0.25">
      <c r="A106" s="23"/>
      <c r="B106" s="44"/>
      <c r="C106" s="91"/>
      <c r="D106" s="91"/>
      <c r="E106" s="92"/>
      <c r="F106" s="92"/>
      <c r="G106" s="92"/>
      <c r="H106" s="92"/>
      <c r="I106" s="92"/>
      <c r="J106" s="93"/>
      <c r="K106" s="92"/>
      <c r="L106" s="92"/>
      <c r="M106" s="32"/>
      <c r="N106" s="35"/>
      <c r="O106" s="94"/>
      <c r="P106" s="35"/>
      <c r="Q106" s="38"/>
      <c r="R106" s="29">
        <v>2</v>
      </c>
      <c r="S106" s="95"/>
      <c r="T106" s="96"/>
      <c r="U106" s="96"/>
      <c r="V106" s="96"/>
      <c r="W106" s="96"/>
      <c r="X106" s="96"/>
      <c r="Y106" s="2" t="str">
        <f t="shared" si="30"/>
        <v/>
      </c>
      <c r="Z106" s="3" t="str">
        <f t="shared" si="31"/>
        <v/>
      </c>
      <c r="AA106" s="4" t="str">
        <f>IFERROR(IF(AND(OR(T105="Preventivo", T105="Detectivo"),OR(T106="Preventivo", T106="Detectivo")),(AA105-(+AA105*Y106)),IF(OR(T106="Preventivo", T106="Detectivo"),(N105-(+N105*Y106)),IF(T106="Correctivo",AA105,""))),"")</f>
        <v/>
      </c>
      <c r="AB106" s="3" t="str">
        <f t="shared" si="32"/>
        <v/>
      </c>
      <c r="AC106" s="4" t="str">
        <f>IF($I105="Corrupción",IFERROR(IF(AND(T105="Correctivo",T106="Correctivo"),(AC105),IF(T106="Correctivo",(P105),IF(OR(T106="Preventivo",T106="Detectivo"),AC105,""))),""),IFERROR(IF(AND(T105="Correctivo",T106="Correctivo"),(AC105-(+AC105*Y106)),IF(T106="Correctivo",(P105-(+P105*Y106)),IF(OR(T106="Preventivo",T106="Detectivo"),AC105,""))),""))</f>
        <v/>
      </c>
      <c r="AD106" s="12" t="str">
        <f t="shared" ref="AD106:AD110" si="34">IF(OR(AND(Z106="Muy Baja",AB106="Leve"),AND(Z106="Muy Baja",AB106="Menor"),AND(Z106="Baja",AB106="Leve")),"1 - Baja",IF(OR(AND(Z106="Muy baja",AB106="Moderado"),AND(Z106="Baja",AB106="Menor"),AND(Z106="Baja",AB106="Moderado"),AND(Z106="Media",AB106="Leve"),AND(Z106="Media",AB106="Menor"),AND(Z106="Media",AB106="Moderado"),AND(Z106="Alta",AB106="Leve"),AND(Z106="Alta",AB106="Menor")),"2 - Moderada",IF(OR(AND(Z106="Muy Baja",AB106="Mayor"),AND(Z106="Baja",AB106="Mayor"),AND(Z106="Media",AB106="Mayor"),AND(Z106="Alta",AB106="Moderado"),AND(Z106="Alta",AB106="Mayor"),AND(Z106="Muy Alta",AB106="Leve"),AND(Z106="Muy Alta",AB106="Menor"),AND(Z106="Muy Alta",AB106="Moderado"),AND(Z106="Muy Alta",AB106="Mayor")),"3 - Alta",IF(OR(AND(Z106="Muy Baja",AB106="Catastrófico"),AND(Z106="Baja",AB106="Catastrófico"),AND(Z106="Media",AB106="Catastrófico"),AND(Z106="Alta",AB106="Catastrófico"),AND(Z106="Muy Alta",AB106="Catastrófico")),"4 - Extrema",""))))</f>
        <v/>
      </c>
      <c r="AE106" s="41"/>
      <c r="AF106" s="92"/>
      <c r="AG106" s="97" t="s">
        <v>257</v>
      </c>
      <c r="AH106" s="97" t="s">
        <v>250</v>
      </c>
      <c r="AI106" s="98">
        <v>44926</v>
      </c>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row>
    <row r="107" spans="1:86" s="24" customFormat="1" ht="29.25" customHeight="1" x14ac:dyDescent="0.25">
      <c r="A107" s="23"/>
      <c r="B107" s="44"/>
      <c r="C107" s="91"/>
      <c r="D107" s="91"/>
      <c r="E107" s="92"/>
      <c r="F107" s="92"/>
      <c r="G107" s="92"/>
      <c r="H107" s="92"/>
      <c r="I107" s="92"/>
      <c r="J107" s="93"/>
      <c r="K107" s="92"/>
      <c r="L107" s="92"/>
      <c r="M107" s="32"/>
      <c r="N107" s="35"/>
      <c r="O107" s="94"/>
      <c r="P107" s="35"/>
      <c r="Q107" s="38"/>
      <c r="R107" s="29">
        <v>3</v>
      </c>
      <c r="S107" s="95"/>
      <c r="T107" s="96"/>
      <c r="U107" s="96"/>
      <c r="V107" s="96"/>
      <c r="W107" s="96"/>
      <c r="X107" s="96"/>
      <c r="Y107" s="2" t="str">
        <f t="shared" si="30"/>
        <v/>
      </c>
      <c r="Z107" s="3" t="str">
        <f t="shared" si="31"/>
        <v/>
      </c>
      <c r="AA107" s="4" t="str">
        <f>IFERROR(IF(AND(OR(T106="Preventivo", T106="Detectivo"),OR(T107="Preventivo", T107="Detectivo")),(AA106-(+AA106*Y107)),IF(OR(T107="Preventivo", T107="Detectivo"),(AA105-(+AA105*Y107)),IF(T107="Correctivo",AA106,""))),"")</f>
        <v/>
      </c>
      <c r="AB107" s="3" t="str">
        <f t="shared" si="32"/>
        <v/>
      </c>
      <c r="AC107" s="4" t="str">
        <f>IF($I105="Corrupción",IFERROR(IF(AND(T106="Correctivo",T107="Correctivo"),(AC106),IF(T107="Correctivo",(AC105),IF(OR(T107="Preventivo",T107="Detectivo"),AC106,""))),""),IFERROR(IF(AND(T106="Correctivo",T107="Correctivo"),(AC106-(+AC106*Y107)),IF(T107="Correctivo",(AC105-(+AC105*Y107)),IF(OR(T107="Preventivo", T107="Detectivo"),AC106,""))),""))</f>
        <v/>
      </c>
      <c r="AD107" s="12" t="str">
        <f t="shared" si="34"/>
        <v/>
      </c>
      <c r="AE107" s="41"/>
      <c r="AF107" s="92"/>
      <c r="AG107" s="97"/>
      <c r="AH107" s="97"/>
      <c r="AI107" s="98"/>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row>
    <row r="108" spans="1:86" s="24" customFormat="1" ht="29.25" customHeight="1" x14ac:dyDescent="0.25">
      <c r="A108" s="23"/>
      <c r="B108" s="44"/>
      <c r="C108" s="91"/>
      <c r="D108" s="91"/>
      <c r="E108" s="92"/>
      <c r="F108" s="92"/>
      <c r="G108" s="92"/>
      <c r="H108" s="92"/>
      <c r="I108" s="92"/>
      <c r="J108" s="93"/>
      <c r="K108" s="92"/>
      <c r="L108" s="92"/>
      <c r="M108" s="32"/>
      <c r="N108" s="35"/>
      <c r="O108" s="94"/>
      <c r="P108" s="35"/>
      <c r="Q108" s="38"/>
      <c r="R108" s="29">
        <v>4</v>
      </c>
      <c r="S108" s="95"/>
      <c r="T108" s="96"/>
      <c r="U108" s="96"/>
      <c r="V108" s="96"/>
      <c r="W108" s="96"/>
      <c r="X108" s="96"/>
      <c r="Y108" s="2" t="str">
        <f t="shared" si="30"/>
        <v/>
      </c>
      <c r="Z108" s="3" t="str">
        <f t="shared" si="31"/>
        <v/>
      </c>
      <c r="AA108" s="4" t="str">
        <f>IFERROR(IF(AND(OR(T107="Preventivo", T107="Detectivo"),OR(T108="Preventivo", T108="Detectivo")),(AA107-(+AA107*Y108)),IF(OR(T108="Preventivo", T108="Detectivo"),(AA106-(+AA106*Y108)),IF(T108="Correctivo",AA107,""))),"")</f>
        <v/>
      </c>
      <c r="AB108" s="3" t="str">
        <f t="shared" si="32"/>
        <v/>
      </c>
      <c r="AC108" s="4" t="str">
        <f>IF($I105="Corrupción",IFERROR(IF(AND(T107="Correctivo",T108="Correctivo"),(AC107),IF(T108="Correctivo",(AC106),IF(OR(T108="Preventivo",T108="Detectivo"),AC107,""))),""),IFERROR(IF(AND(T107="Correctivo",T108="Correctivo"),(AC107-(+AC107*Y108)),IF(T108="Correctivo",(AC106-(+AC106*Y108)),IF(OR(T108="Preventivo", T108="Detectivo"),AC107,""))),""))</f>
        <v/>
      </c>
      <c r="AD108" s="12" t="str">
        <f t="shared" si="34"/>
        <v/>
      </c>
      <c r="AE108" s="41"/>
      <c r="AF108" s="92"/>
      <c r="AG108" s="97"/>
      <c r="AH108" s="97"/>
      <c r="AI108" s="98"/>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row>
    <row r="109" spans="1:86" s="24" customFormat="1" ht="29.25" customHeight="1" x14ac:dyDescent="0.25">
      <c r="A109" s="23"/>
      <c r="B109" s="44"/>
      <c r="C109" s="91"/>
      <c r="D109" s="91"/>
      <c r="E109" s="92"/>
      <c r="F109" s="92"/>
      <c r="G109" s="92"/>
      <c r="H109" s="92"/>
      <c r="I109" s="92"/>
      <c r="J109" s="93"/>
      <c r="K109" s="92"/>
      <c r="L109" s="92"/>
      <c r="M109" s="32"/>
      <c r="N109" s="35"/>
      <c r="O109" s="94"/>
      <c r="P109" s="35"/>
      <c r="Q109" s="38"/>
      <c r="R109" s="29">
        <v>5</v>
      </c>
      <c r="S109" s="95"/>
      <c r="T109" s="96"/>
      <c r="U109" s="96"/>
      <c r="V109" s="96"/>
      <c r="W109" s="96"/>
      <c r="X109" s="96"/>
      <c r="Y109" s="2" t="str">
        <f t="shared" si="30"/>
        <v/>
      </c>
      <c r="Z109" s="3" t="str">
        <f t="shared" si="31"/>
        <v/>
      </c>
      <c r="AA109" s="4" t="str">
        <f>IFERROR(IF(AND(OR(T108="Preventivo", T108="Detectivo"),OR(T109="Preventivo", T109="Detectivo")),(AA108-(+AA108*Y109)),IF(OR(T109="Preventivo", T109="Detectivo"),(AA107-(+AA107*Y109)),IF(T109="Correctivo",AA108,""))),"")</f>
        <v/>
      </c>
      <c r="AB109" s="3" t="str">
        <f t="shared" si="32"/>
        <v/>
      </c>
      <c r="AC109" s="4" t="str">
        <f>IF($I105="Corrupción",IFERROR(IF(AND(T108="Correctivo",T109="Correctivo"),(AC108),IF(T109="Correctivo",(AC107),IF(OR(T109="Preventivo",T109="Detectivo"),AC108,""))),""),IFERROR(IF(AND(T108="Correctivo",T109="Correctivo"),(AC108-(+AC108*Y109)),IF(T109="Correctivo",(AC107-(+AC107*Y109)),IF(OR(T109="Preventivo", T109="Detectivo"),AC108,""))),""))</f>
        <v/>
      </c>
      <c r="AD109" s="12" t="str">
        <f t="shared" si="34"/>
        <v/>
      </c>
      <c r="AE109" s="41"/>
      <c r="AF109" s="92"/>
      <c r="AG109" s="97"/>
      <c r="AH109" s="97"/>
      <c r="AI109" s="98"/>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row>
    <row r="110" spans="1:86" s="24" customFormat="1" ht="29.25" customHeight="1" thickBot="1" x14ac:dyDescent="0.3">
      <c r="A110" s="23"/>
      <c r="B110" s="45"/>
      <c r="C110" s="99"/>
      <c r="D110" s="99"/>
      <c r="E110" s="100"/>
      <c r="F110" s="100"/>
      <c r="G110" s="100"/>
      <c r="H110" s="100"/>
      <c r="I110" s="100"/>
      <c r="J110" s="101"/>
      <c r="K110" s="100"/>
      <c r="L110" s="100"/>
      <c r="M110" s="33"/>
      <c r="N110" s="36"/>
      <c r="O110" s="102"/>
      <c r="P110" s="36"/>
      <c r="Q110" s="39"/>
      <c r="R110" s="30">
        <v>6</v>
      </c>
      <c r="S110" s="103"/>
      <c r="T110" s="104"/>
      <c r="U110" s="104"/>
      <c r="V110" s="104"/>
      <c r="W110" s="104"/>
      <c r="X110" s="104"/>
      <c r="Y110" s="17" t="str">
        <f t="shared" si="30"/>
        <v/>
      </c>
      <c r="Z110" s="18" t="str">
        <f t="shared" si="31"/>
        <v/>
      </c>
      <c r="AA110" s="19" t="str">
        <f>IFERROR(IF(AND(OR(T108="Preventivo", T108="Detectivo"),OR(T110="Preventivo", T110="Detectivo")),(AA108-(+AA108*Y110)),IF(OR(T110="Preventivo", T110="Detectivo"),(AA107-(+AA107*Y110)),IF(T110="Correctivo",AA108,""))),"")</f>
        <v/>
      </c>
      <c r="AB110" s="18" t="str">
        <f t="shared" si="32"/>
        <v/>
      </c>
      <c r="AC110" s="19" t="str">
        <f>IF($I105="Corrupción",IFERROR(IF(AND(T109="Correctivo",T110="Correctivo"),(AC109),IF(T110="Correctivo",(AC108),IF(OR(T110="Preventivo",T110="Detectivo"),AC109,""))),""),IFERROR(IF(AND(T109="Correctivo",T110="Correctivo"),(AC109-(+AC109*Y110)),IF(T110="Correctivo",(AC108-(+AC108*Y110)),IF(OR(T110="Preventivo", T110="Detectivo"),AC109,""))),""))</f>
        <v/>
      </c>
      <c r="AD110" s="20" t="str">
        <f t="shared" si="34"/>
        <v/>
      </c>
      <c r="AE110" s="42"/>
      <c r="AF110" s="100"/>
      <c r="AG110" s="105"/>
      <c r="AH110" s="105"/>
      <c r="AI110" s="106"/>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row>
    <row r="111" spans="1:86" s="27" customFormat="1" ht="85.5" x14ac:dyDescent="0.25">
      <c r="A111" s="25"/>
      <c r="B111" s="43">
        <v>1</v>
      </c>
      <c r="C111" s="83" t="s">
        <v>55</v>
      </c>
      <c r="D111" s="83" t="s">
        <v>258</v>
      </c>
      <c r="E111" s="84" t="s">
        <v>19</v>
      </c>
      <c r="F111" s="84" t="s">
        <v>120</v>
      </c>
      <c r="G111" s="84" t="s">
        <v>259</v>
      </c>
      <c r="H111" s="84" t="s">
        <v>106</v>
      </c>
      <c r="I111" s="84" t="s">
        <v>68</v>
      </c>
      <c r="J111" s="85"/>
      <c r="K111" s="84" t="s">
        <v>260</v>
      </c>
      <c r="L111" s="84">
        <v>365</v>
      </c>
      <c r="M111" s="31" t="str">
        <f>IF(L111&lt;=0,"",IF(L111&lt;=2,"Muy Baja",IF(L111&lt;=24,"Baja",IF(L111&lt;=500,"Media",IF(L111&lt;=5000,"Alta","Muy Alta")))))</f>
        <v>Media</v>
      </c>
      <c r="N111" s="34">
        <f>IF(M111="","",IF(M111="Muy Baja",0.2,IF(M111="Baja",0.4,IF(M111="Media",0.6,IF(M111="Alta",0.8,IF(M111="Muy Alta",1,))))))</f>
        <v>0.6</v>
      </c>
      <c r="O111" s="86" t="s">
        <v>34</v>
      </c>
      <c r="P111" s="34">
        <f>IF(O111="","",IF(O111="Leve",0.2,IF(O111="Menor",0.4,IF(O111="Moderado",0.6,IF(O111="Mayor",0.8,IF(O111="Catastrófico",1,))))))</f>
        <v>0.8</v>
      </c>
      <c r="Q111" s="37" t="str">
        <f>IF(OR(AND(M111="Muy Baja",O111="Leve"),AND(M111="Muy Baja",O111="Menor"),AND(M111="Baja",O111="Leve")),"1 - Baja",IF(OR(AND(M111="Muy baja",O111="Moderado"),AND(M111="Baja",O111="Menor"),AND(M111="Baja",O111="Moderado"),AND(M111="Media",O111="Leve"),AND(M111="Media",O111="Menor"),AND(M111="Media",O111="Moderado"),AND(M111="Alta",O111="Leve"),AND(M111="Alta",O111="Menor")),"2 - Moderada",IF(OR(AND(M111="Muy Baja",O111="Mayor"),AND(M111="Baja",O111="Mayor"),AND(M111="Media",O111="Mayor"),AND(M111="Alta",O111="Moderado"),AND(M111="Alta",O111="Mayor"),AND(M111="Muy Alta",O111="Leve"),AND(M111="Muy Alta",O111="Menor"),AND(M111="Muy Alta",O111="Moderado"),AND(M111="Muy Alta",O111="Mayor")),"3 - Alta",IF(OR(AND(M111="Muy Baja",O111="Catastrófico"),AND(M111="Baja",O111="Catastrófico"),AND(M111="Media",O111="Catastrófico"),AND(M111="Alta",O111="Catastrófico"),AND(M111="Muy Alta",O111="Catastrófico")),"4 - Extrema",""))))</f>
        <v>3 - Alta</v>
      </c>
      <c r="R111" s="28">
        <v>1</v>
      </c>
      <c r="S111" s="87" t="s">
        <v>261</v>
      </c>
      <c r="T111" s="88" t="s">
        <v>76</v>
      </c>
      <c r="U111" s="88" t="s">
        <v>80</v>
      </c>
      <c r="V111" s="88" t="s">
        <v>81</v>
      </c>
      <c r="W111" s="88" t="s">
        <v>83</v>
      </c>
      <c r="X111" s="88" t="s">
        <v>85</v>
      </c>
      <c r="Y111" s="13" t="str">
        <f t="shared" si="30"/>
        <v>40%</v>
      </c>
      <c r="Z111" s="14" t="str">
        <f t="shared" si="31"/>
        <v>Baja</v>
      </c>
      <c r="AA111" s="15">
        <f>IFERROR(IF(OR(T111="Preventivo", T111="Detectivo"),(N111-(+N111*Y111)),IF(T111="Correctivo",N111,"")),"")</f>
        <v>0.36</v>
      </c>
      <c r="AB111" s="14" t="str">
        <f t="shared" si="32"/>
        <v>Mayor</v>
      </c>
      <c r="AC111" s="15">
        <f>IF($I111="Corrupción",IFERROR(IF(T111="Correctivo",(P111),IF(OR(T111="Preventivo",T111="Detectivo"),P111,"")),""),IFERROR(IF(T111="Correctivo",(P111-(+P111*Y111)),IF(OR(T111="Preventivo",T111="Detectivo"),P111,"")),""))</f>
        <v>0.8</v>
      </c>
      <c r="AD111" s="16" t="str">
        <f>IF(OR(AND(Z111="Muy Baja",AB111="Leve"),AND(Z111="Muy Baja",AB111="Menor"),AND(Z111="Baja",AB111="Leve")),"1 - Baja",IF(OR(AND(Z111="Muy baja",AB111="Moderado"),AND(Z111="Baja",AB111="Menor"),AND(Z111="Baja",AB111="Moderado"),AND(Z111="Media",AB111="Leve"),AND(Z111="Media",AB111="Menor"),AND(Z111="Media",AB111="Moderado"),AND(Z111="Alta",AB111="Leve"),AND(Z111="Alta",AB111="Menor")),"2 - Moderada",IF(OR(AND(Z111="Muy Baja",AB111="Mayor"),AND(Z111="Baja",AB111="Mayor"),AND(Z111="Media",AB111="Mayor"),AND(Z111="Alta",AB111="Moderado"),AND(Z111="Alta",AB111="Mayor"),AND(Z111="Muy Alta",AB111="Leve"),AND(Z111="Muy Alta",AB111="Menor"),AND(Z111="Muy Alta",AB111="Moderado"),AND(Z111="Muy Alta",AB111="Mayor")),"3 - Alta",IF(OR(AND(Z111="Muy Baja",AB111="Catastrófico"),AND(Z111="Baja",AB111="Catastrófico"),AND(Z111="Media",AB111="Catastrófico"),AND(Z111="Alta",AB111="Catastrófico"),AND(Z111="Muy Alta",AB111="Catastrófico")),"4 - Extrema",""))))</f>
        <v>3 - Alta</v>
      </c>
      <c r="AE111" s="40" t="str">
        <f>IF(ISBLANK(U111), Q111,LOOKUP(2,1/(AD111:AD116&lt;&gt;""),AD111:AD116))</f>
        <v>3 - Alta</v>
      </c>
      <c r="AF111" s="84" t="s">
        <v>89</v>
      </c>
      <c r="AG111" s="89" t="s">
        <v>262</v>
      </c>
      <c r="AH111" s="89" t="s">
        <v>260</v>
      </c>
      <c r="AI111" s="90">
        <v>44926</v>
      </c>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row>
    <row r="112" spans="1:86" s="24" customFormat="1" ht="128.25" x14ac:dyDescent="0.25">
      <c r="A112" s="23"/>
      <c r="B112" s="44"/>
      <c r="C112" s="91"/>
      <c r="D112" s="91"/>
      <c r="E112" s="92"/>
      <c r="F112" s="92"/>
      <c r="G112" s="92"/>
      <c r="H112" s="92"/>
      <c r="I112" s="92"/>
      <c r="J112" s="93"/>
      <c r="K112" s="92"/>
      <c r="L112" s="92"/>
      <c r="M112" s="32"/>
      <c r="N112" s="35"/>
      <c r="O112" s="94"/>
      <c r="P112" s="35"/>
      <c r="Q112" s="38"/>
      <c r="R112" s="29">
        <v>2</v>
      </c>
      <c r="S112" s="95" t="s">
        <v>263</v>
      </c>
      <c r="T112" s="96" t="s">
        <v>76</v>
      </c>
      <c r="U112" s="96" t="s">
        <v>80</v>
      </c>
      <c r="V112" s="96" t="s">
        <v>81</v>
      </c>
      <c r="W112" s="96" t="s">
        <v>83</v>
      </c>
      <c r="X112" s="96" t="s">
        <v>85</v>
      </c>
      <c r="Y112" s="2" t="str">
        <f t="shared" si="30"/>
        <v>40%</v>
      </c>
      <c r="Z112" s="3" t="str">
        <f t="shared" si="31"/>
        <v>Baja</v>
      </c>
      <c r="AA112" s="4">
        <f>IFERROR(IF(AND(OR(T111="Preventivo", T111="Detectivo"),OR(T112="Preventivo", T112="Detectivo")),(AA111-(+AA111*Y112)),IF(OR(T112="Preventivo", T112="Detectivo"),(N111-(+N111*Y112)),IF(T112="Correctivo",AA111,""))),"")</f>
        <v>0.216</v>
      </c>
      <c r="AB112" s="3" t="str">
        <f t="shared" si="32"/>
        <v>Mayor</v>
      </c>
      <c r="AC112" s="4">
        <f>IF($I111="Corrupción",IFERROR(IF(AND(T111="Correctivo",T112="Correctivo"),(AC111),IF(T112="Correctivo",(P111),IF(OR(T112="Preventivo",T112="Detectivo"),AC111,""))),""),IFERROR(IF(AND(T111="Correctivo",T112="Correctivo"),(AC111-(+AC111*Y112)),IF(T112="Correctivo",(P111-(+P111*Y112)),IF(OR(T112="Preventivo",T112="Detectivo"),AC111,""))),""))</f>
        <v>0.8</v>
      </c>
      <c r="AD112" s="12" t="str">
        <f t="shared" ref="AD112:AD116" si="35">IF(OR(AND(Z112="Muy Baja",AB112="Leve"),AND(Z112="Muy Baja",AB112="Menor"),AND(Z112="Baja",AB112="Leve")),"1 - Baja",IF(OR(AND(Z112="Muy baja",AB112="Moderado"),AND(Z112="Baja",AB112="Menor"),AND(Z112="Baja",AB112="Moderado"),AND(Z112="Media",AB112="Leve"),AND(Z112="Media",AB112="Menor"),AND(Z112="Media",AB112="Moderado"),AND(Z112="Alta",AB112="Leve"),AND(Z112="Alta",AB112="Menor")),"2 - Moderada",IF(OR(AND(Z112="Muy Baja",AB112="Mayor"),AND(Z112="Baja",AB112="Mayor"),AND(Z112="Media",AB112="Mayor"),AND(Z112="Alta",AB112="Moderado"),AND(Z112="Alta",AB112="Mayor"),AND(Z112="Muy Alta",AB112="Leve"),AND(Z112="Muy Alta",AB112="Menor"),AND(Z112="Muy Alta",AB112="Moderado"),AND(Z112="Muy Alta",AB112="Mayor")),"3 - Alta",IF(OR(AND(Z112="Muy Baja",AB112="Catastrófico"),AND(Z112="Baja",AB112="Catastrófico"),AND(Z112="Media",AB112="Catastrófico"),AND(Z112="Alta",AB112="Catastrófico"),AND(Z112="Muy Alta",AB112="Catastrófico")),"4 - Extrema",""))))</f>
        <v>3 - Alta</v>
      </c>
      <c r="AE112" s="41"/>
      <c r="AF112" s="92"/>
      <c r="AG112" s="97"/>
      <c r="AH112" s="97"/>
      <c r="AI112" s="98"/>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row>
    <row r="113" spans="1:86" s="24" customFormat="1" ht="100.5" thickBot="1" x14ac:dyDescent="0.3">
      <c r="A113" s="23"/>
      <c r="B113" s="44"/>
      <c r="C113" s="91"/>
      <c r="D113" s="91"/>
      <c r="E113" s="92"/>
      <c r="F113" s="92"/>
      <c r="G113" s="92"/>
      <c r="H113" s="92"/>
      <c r="I113" s="92"/>
      <c r="J113" s="93"/>
      <c r="K113" s="92"/>
      <c r="L113" s="92"/>
      <c r="M113" s="32"/>
      <c r="N113" s="35"/>
      <c r="O113" s="94"/>
      <c r="P113" s="35"/>
      <c r="Q113" s="38"/>
      <c r="R113" s="29">
        <v>3</v>
      </c>
      <c r="S113" s="95" t="s">
        <v>264</v>
      </c>
      <c r="T113" s="96" t="s">
        <v>76</v>
      </c>
      <c r="U113" s="96" t="s">
        <v>80</v>
      </c>
      <c r="V113" s="96" t="s">
        <v>81</v>
      </c>
      <c r="W113" s="96" t="s">
        <v>83</v>
      </c>
      <c r="X113" s="96" t="s">
        <v>85</v>
      </c>
      <c r="Y113" s="2" t="str">
        <f t="shared" si="30"/>
        <v>40%</v>
      </c>
      <c r="Z113" s="3" t="str">
        <f t="shared" si="31"/>
        <v>Muy Baja</v>
      </c>
      <c r="AA113" s="4">
        <f>IFERROR(IF(AND(OR(T112="Preventivo", T112="Detectivo"),OR(T113="Preventivo", T113="Detectivo")),(AA112-(+AA112*Y113)),IF(OR(T113="Preventivo", T113="Detectivo"),(AA111-(+AA111*Y113)),IF(T113="Correctivo",AA112,""))),"")</f>
        <v>0.12959999999999999</v>
      </c>
      <c r="AB113" s="3" t="str">
        <f t="shared" si="32"/>
        <v>Mayor</v>
      </c>
      <c r="AC113" s="4">
        <f>IF($I111="Corrupción",IFERROR(IF(AND(T112="Correctivo",T113="Correctivo"),(AC112),IF(T113="Correctivo",(AC111),IF(OR(T113="Preventivo",T113="Detectivo"),AC112,""))),""),IFERROR(IF(AND(T112="Correctivo",T113="Correctivo"),(AC112-(+AC112*Y113)),IF(T113="Correctivo",(AC111-(+AC111*Y113)),IF(OR(T113="Preventivo", T113="Detectivo"),AC112,""))),""))</f>
        <v>0.8</v>
      </c>
      <c r="AD113" s="12" t="str">
        <f t="shared" si="35"/>
        <v>3 - Alta</v>
      </c>
      <c r="AE113" s="41"/>
      <c r="AF113" s="92"/>
      <c r="AG113" s="97"/>
      <c r="AH113" s="97"/>
      <c r="AI113" s="98"/>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row>
    <row r="114" spans="1:86" s="24" customFormat="1" ht="15" thickBot="1" x14ac:dyDescent="0.3">
      <c r="A114" s="23"/>
      <c r="B114" s="44"/>
      <c r="C114" s="91"/>
      <c r="D114" s="91"/>
      <c r="E114" s="92"/>
      <c r="F114" s="92"/>
      <c r="G114" s="92"/>
      <c r="H114" s="92"/>
      <c r="I114" s="92"/>
      <c r="J114" s="93"/>
      <c r="K114" s="92"/>
      <c r="L114" s="92"/>
      <c r="M114" s="32"/>
      <c r="N114" s="35"/>
      <c r="O114" s="94"/>
      <c r="P114" s="35"/>
      <c r="Q114" s="38"/>
      <c r="R114" s="29">
        <v>4</v>
      </c>
      <c r="S114" s="95"/>
      <c r="T114" s="96"/>
      <c r="U114" s="96"/>
      <c r="V114" s="96"/>
      <c r="W114" s="96"/>
      <c r="X114" s="96"/>
      <c r="Y114" s="2" t="str">
        <f t="shared" si="30"/>
        <v/>
      </c>
      <c r="Z114" s="3" t="str">
        <f t="shared" si="31"/>
        <v/>
      </c>
      <c r="AA114" s="4" t="str">
        <f>IFERROR(IF(AND(OR(T113="Preventivo", T113="Detectivo"),OR(T114="Preventivo", T114="Detectivo")),(AA113-(+AA113*Y114)),IF(OR(T114="Preventivo", T114="Detectivo"),(AA112-(+AA112*Y114)),IF(T114="Correctivo",AA113,""))),"")</f>
        <v/>
      </c>
      <c r="AB114" s="3" t="str">
        <f t="shared" si="32"/>
        <v/>
      </c>
      <c r="AC114" s="4" t="str">
        <f>IF($I111="Corrupción",IFERROR(IF(AND(T113="Correctivo",T114="Correctivo"),(AC113),IF(T114="Correctivo",(AC112),IF(OR(T114="Preventivo",T114="Detectivo"),AC113,""))),""),IFERROR(IF(AND(T113="Correctivo",T114="Correctivo"),(AC113-(+AC113*Y114)),IF(T114="Correctivo",(AC112-(+AC112*Y114)),IF(OR(T114="Preventivo", T114="Detectivo"),AC113,""))),""))</f>
        <v/>
      </c>
      <c r="AD114" s="12" t="str">
        <f t="shared" si="35"/>
        <v/>
      </c>
      <c r="AE114" s="41"/>
      <c r="AF114" s="92"/>
      <c r="AG114" s="97"/>
      <c r="AH114" s="97"/>
      <c r="AI114" s="98"/>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row>
    <row r="115" spans="1:86" s="24" customFormat="1" ht="15" thickBot="1" x14ac:dyDescent="0.3">
      <c r="A115" s="23"/>
      <c r="B115" s="44"/>
      <c r="C115" s="91"/>
      <c r="D115" s="91"/>
      <c r="E115" s="92"/>
      <c r="F115" s="92"/>
      <c r="G115" s="92"/>
      <c r="H115" s="92"/>
      <c r="I115" s="92"/>
      <c r="J115" s="93"/>
      <c r="K115" s="92"/>
      <c r="L115" s="92"/>
      <c r="M115" s="32"/>
      <c r="N115" s="35"/>
      <c r="O115" s="94"/>
      <c r="P115" s="35"/>
      <c r="Q115" s="38"/>
      <c r="R115" s="29">
        <v>5</v>
      </c>
      <c r="S115" s="95"/>
      <c r="T115" s="96"/>
      <c r="U115" s="96"/>
      <c r="V115" s="96"/>
      <c r="W115" s="96"/>
      <c r="X115" s="96"/>
      <c r="Y115" s="2" t="str">
        <f t="shared" si="30"/>
        <v/>
      </c>
      <c r="Z115" s="3" t="str">
        <f t="shared" si="31"/>
        <v/>
      </c>
      <c r="AA115" s="4" t="str">
        <f>IFERROR(IF(AND(OR(T114="Preventivo", T114="Detectivo"),OR(T115="Preventivo", T115="Detectivo")),(AA114-(+AA114*Y115)),IF(OR(T115="Preventivo", T115="Detectivo"),(AA113-(+AA113*Y115)),IF(T115="Correctivo",AA114,""))),"")</f>
        <v/>
      </c>
      <c r="AB115" s="3" t="str">
        <f t="shared" si="32"/>
        <v/>
      </c>
      <c r="AC115" s="4" t="str">
        <f>IF($I111="Corrupción",IFERROR(IF(AND(T114="Correctivo",T115="Correctivo"),(AC114),IF(T115="Correctivo",(AC113),IF(OR(T115="Preventivo",T115="Detectivo"),AC114,""))),""),IFERROR(IF(AND(T114="Correctivo",T115="Correctivo"),(AC114-(+AC114*Y115)),IF(T115="Correctivo",(AC113-(+AC113*Y115)),IF(OR(T115="Preventivo", T115="Detectivo"),AC114,""))),""))</f>
        <v/>
      </c>
      <c r="AD115" s="12" t="str">
        <f t="shared" si="35"/>
        <v/>
      </c>
      <c r="AE115" s="41"/>
      <c r="AF115" s="92"/>
      <c r="AG115" s="97"/>
      <c r="AH115" s="97"/>
      <c r="AI115" s="98"/>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row>
    <row r="116" spans="1:86" s="24" customFormat="1" ht="15" thickBot="1" x14ac:dyDescent="0.3">
      <c r="A116" s="23"/>
      <c r="B116" s="45"/>
      <c r="C116" s="99"/>
      <c r="D116" s="99"/>
      <c r="E116" s="100"/>
      <c r="F116" s="100"/>
      <c r="G116" s="100"/>
      <c r="H116" s="100"/>
      <c r="I116" s="100"/>
      <c r="J116" s="101"/>
      <c r="K116" s="100"/>
      <c r="L116" s="100"/>
      <c r="M116" s="33"/>
      <c r="N116" s="36"/>
      <c r="O116" s="102"/>
      <c r="P116" s="36"/>
      <c r="Q116" s="39"/>
      <c r="R116" s="30">
        <v>6</v>
      </c>
      <c r="S116" s="103"/>
      <c r="T116" s="104"/>
      <c r="U116" s="104"/>
      <c r="V116" s="104"/>
      <c r="W116" s="104"/>
      <c r="X116" s="104"/>
      <c r="Y116" s="17" t="str">
        <f t="shared" si="30"/>
        <v/>
      </c>
      <c r="Z116" s="18" t="str">
        <f t="shared" si="31"/>
        <v/>
      </c>
      <c r="AA116" s="19" t="str">
        <f>IFERROR(IF(AND(OR(T114="Preventivo", T114="Detectivo"),OR(T116="Preventivo", T116="Detectivo")),(AA114-(+AA114*Y116)),IF(OR(T116="Preventivo", T116="Detectivo"),(AA113-(+AA113*Y116)),IF(T116="Correctivo",AA114,""))),"")</f>
        <v/>
      </c>
      <c r="AB116" s="18" t="str">
        <f t="shared" si="32"/>
        <v/>
      </c>
      <c r="AC116" s="19" t="str">
        <f>IF($I111="Corrupción",IFERROR(IF(AND(T115="Correctivo",T116="Correctivo"),(AC115),IF(T116="Correctivo",(AC114),IF(OR(T116="Preventivo",T116="Detectivo"),AC115,""))),""),IFERROR(IF(AND(T115="Correctivo",T116="Correctivo"),(AC115-(+AC115*Y116)),IF(T116="Correctivo",(AC114-(+AC114*Y116)),IF(OR(T116="Preventivo", T116="Detectivo"),AC115,""))),""))</f>
        <v/>
      </c>
      <c r="AD116" s="20" t="str">
        <f t="shared" si="35"/>
        <v/>
      </c>
      <c r="AE116" s="42"/>
      <c r="AF116" s="100"/>
      <c r="AG116" s="105"/>
      <c r="AH116" s="105"/>
      <c r="AI116" s="106"/>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row>
    <row r="117" spans="1:86" s="27" customFormat="1" ht="111.75" customHeight="1" x14ac:dyDescent="0.25">
      <c r="A117" s="25"/>
      <c r="B117" s="43">
        <v>2</v>
      </c>
      <c r="C117" s="83" t="s">
        <v>61</v>
      </c>
      <c r="D117" s="83" t="s">
        <v>266</v>
      </c>
      <c r="E117" s="84" t="s">
        <v>19</v>
      </c>
      <c r="F117" s="84" t="s">
        <v>104</v>
      </c>
      <c r="G117" s="84" t="s">
        <v>267</v>
      </c>
      <c r="H117" s="84" t="s">
        <v>106</v>
      </c>
      <c r="I117" s="84" t="s">
        <v>68</v>
      </c>
      <c r="J117" s="85"/>
      <c r="K117" s="84" t="s">
        <v>265</v>
      </c>
      <c r="L117" s="84">
        <v>4163</v>
      </c>
      <c r="M117" s="31" t="str">
        <f>IF(L117&lt;=0,"",IF(L117&lt;=2,"Muy Baja",IF(L117&lt;=24,"Baja",IF(L117&lt;=500,"Media",IF(L117&lt;=5000,"Alta","Muy Alta")))))</f>
        <v>Alta</v>
      </c>
      <c r="N117" s="34">
        <f>IF(M117="","",IF(M117="Muy Baja",0.2,IF(M117="Baja",0.4,IF(M117="Media",0.6,IF(M117="Alta",0.8,IF(M117="Muy Alta",1,))))))</f>
        <v>0.8</v>
      </c>
      <c r="O117" s="86" t="s">
        <v>35</v>
      </c>
      <c r="P117" s="34">
        <f>IF(O117="","",IF(O117="Leve",0.2,IF(O117="Menor",0.4,IF(O117="Moderado",0.6,IF(O117="Mayor",0.8,IF(O117="Catastrófico",1,))))))</f>
        <v>0.6</v>
      </c>
      <c r="Q117" s="37" t="str">
        <f>IF(OR(AND(M117="Muy Baja",O117="Leve"),AND(M117="Muy Baja",O117="Menor"),AND(M117="Baja",O117="Leve")),"1 - Baja",IF(OR(AND(M117="Muy baja",O117="Moderado"),AND(M117="Baja",O117="Menor"),AND(M117="Baja",O117="Moderado"),AND(M117="Media",O117="Leve"),AND(M117="Media",O117="Menor"),AND(M117="Media",O117="Moderado"),AND(M117="Alta",O117="Leve"),AND(M117="Alta",O117="Menor")),"2 - Moderada",IF(OR(AND(M117="Muy Baja",O117="Mayor"),AND(M117="Baja",O117="Mayor"),AND(M117="Media",O117="Mayor"),AND(M117="Alta",O117="Moderado"),AND(M117="Alta",O117="Mayor"),AND(M117="Muy Alta",O117="Leve"),AND(M117="Muy Alta",O117="Menor"),AND(M117="Muy Alta",O117="Moderado"),AND(M117="Muy Alta",O117="Mayor")),"3 - Alta",IF(OR(AND(M117="Muy Baja",O117="Catastrófico"),AND(M117="Baja",O117="Catastrófico"),AND(M117="Media",O117="Catastrófico"),AND(M117="Alta",O117="Catastrófico"),AND(M117="Muy Alta",O117="Catastrófico")),"4 - Extrema",""))))</f>
        <v>3 - Alta</v>
      </c>
      <c r="R117" s="28">
        <v>1</v>
      </c>
      <c r="S117" s="87" t="s">
        <v>268</v>
      </c>
      <c r="T117" s="88" t="s">
        <v>76</v>
      </c>
      <c r="U117" s="88" t="s">
        <v>80</v>
      </c>
      <c r="V117" s="88" t="s">
        <v>81</v>
      </c>
      <c r="W117" s="88" t="s">
        <v>84</v>
      </c>
      <c r="X117" s="88" t="s">
        <v>85</v>
      </c>
      <c r="Y117" s="13" t="str">
        <f t="shared" ref="Y117:Y132" si="36">IF(AND(T117="Preventivo",U117="Automático"),"50%",IF(AND(T117="Preventivo",U117="Manual"),"40%",IF(AND(T117="Detectivo",U117="Automático"),"40%",IF(AND(T117="Detectivo",U117="Manual"),"30%",IF(AND(T117="Correctivo",U117="Automático"),"35%",IF(AND(T117="Correctivo",U117="Manual"),"25%",""))))))</f>
        <v>40%</v>
      </c>
      <c r="Z117" s="14" t="str">
        <f t="shared" ref="Z117:Z132" si="37">IFERROR(IF(AA117="","",IF(AA117&lt;=0.2,"Muy Baja",IF(AA117&lt;=0.4,"Baja",IF(AA117&lt;=0.6,"Media",IF(AA117&lt;=0.8,"Alta","Muy Alta"))))),"")</f>
        <v>Media</v>
      </c>
      <c r="AA117" s="15">
        <f>IFERROR(IF(OR(T117="Preventivo", T117="Detectivo"),(N117-(+N117*Y117)),IF(T117="Correctivo",N117,"")),"")</f>
        <v>0.48</v>
      </c>
      <c r="AB117" s="14" t="str">
        <f t="shared" ref="AB117:AB132" si="38">IFERROR(IF(AC117="","",IF(AC117&lt;=0.2,"Leve",IF(AC117&lt;=0.4,"Menor",IF(AC117&lt;=0.6,"Moderado",IF(AC117&lt;=0.8,"Mayor","Catastrófico"))))),"")</f>
        <v>Moderado</v>
      </c>
      <c r="AC117" s="15">
        <f>IF($I117="Corrupción",IFERROR(IF(T117="Correctivo",(P117),IF(OR(T117="Preventivo",T117="Detectivo"),P117,"")),""),IFERROR(IF(T117="Correctivo",(P117-(+P117*Y117)),IF(OR(T117="Preventivo",T117="Detectivo"),P117,"")),""))</f>
        <v>0.6</v>
      </c>
      <c r="AD117" s="16" t="str">
        <f>IF(OR(AND(Z117="Muy Baja",AB117="Leve"),AND(Z117="Muy Baja",AB117="Menor"),AND(Z117="Baja",AB117="Leve")),"1 - Baja",IF(OR(AND(Z117="Muy baja",AB117="Moderado"),AND(Z117="Baja",AB117="Menor"),AND(Z117="Baja",AB117="Moderado"),AND(Z117="Media",AB117="Leve"),AND(Z117="Media",AB117="Menor"),AND(Z117="Media",AB117="Moderado"),AND(Z117="Alta",AB117="Leve"),AND(Z117="Alta",AB117="Menor")),"2 - Moderada",IF(OR(AND(Z117="Muy Baja",AB117="Mayor"),AND(Z117="Baja",AB117="Mayor"),AND(Z117="Media",AB117="Mayor"),AND(Z117="Alta",AB117="Moderado"),AND(Z117="Alta",AB117="Mayor"),AND(Z117="Muy Alta",AB117="Leve"),AND(Z117="Muy Alta",AB117="Menor"),AND(Z117="Muy Alta",AB117="Moderado"),AND(Z117="Muy Alta",AB117="Mayor")),"3 - Alta",IF(OR(AND(Z117="Muy Baja",AB117="Catastrófico"),AND(Z117="Baja",AB117="Catastrófico"),AND(Z117="Media",AB117="Catastrófico"),AND(Z117="Alta",AB117="Catastrófico"),AND(Z117="Muy Alta",AB117="Catastrófico")),"4 - Extrema",""))))</f>
        <v>2 - Moderada</v>
      </c>
      <c r="AE117" s="40" t="str">
        <f>IF(ISBLANK(U117), Q117,LOOKUP(2,1/(AD117:AD122&lt;&gt;""),AD117:AD122))</f>
        <v>2 - Moderada</v>
      </c>
      <c r="AF117" s="84" t="s">
        <v>89</v>
      </c>
      <c r="AG117" s="89" t="s">
        <v>269</v>
      </c>
      <c r="AH117" s="89" t="s">
        <v>265</v>
      </c>
      <c r="AI117" s="90">
        <v>44926</v>
      </c>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row>
    <row r="118" spans="1:86" s="24" customFormat="1" ht="22.5" customHeight="1" x14ac:dyDescent="0.25">
      <c r="A118" s="23"/>
      <c r="B118" s="44"/>
      <c r="C118" s="91"/>
      <c r="D118" s="91"/>
      <c r="E118" s="92"/>
      <c r="F118" s="92"/>
      <c r="G118" s="92"/>
      <c r="H118" s="92"/>
      <c r="I118" s="92"/>
      <c r="J118" s="93"/>
      <c r="K118" s="92"/>
      <c r="L118" s="92"/>
      <c r="M118" s="32"/>
      <c r="N118" s="35"/>
      <c r="O118" s="94"/>
      <c r="P118" s="35"/>
      <c r="Q118" s="38"/>
      <c r="R118" s="29">
        <v>2</v>
      </c>
      <c r="S118" s="95"/>
      <c r="T118" s="96"/>
      <c r="U118" s="96"/>
      <c r="V118" s="96"/>
      <c r="W118" s="96"/>
      <c r="X118" s="96"/>
      <c r="Y118" s="2" t="str">
        <f t="shared" si="36"/>
        <v/>
      </c>
      <c r="Z118" s="3" t="str">
        <f t="shared" si="37"/>
        <v/>
      </c>
      <c r="AA118" s="4" t="str">
        <f>IFERROR(IF(AND(OR(T117="Preventivo", T117="Detectivo"),OR(T118="Preventivo", T118="Detectivo")),(AA117-(+AA117*Y118)),IF(OR(T118="Preventivo", T118="Detectivo"),(N117-(+N117*Y118)),IF(T118="Correctivo",AA117,""))),"")</f>
        <v/>
      </c>
      <c r="AB118" s="3" t="str">
        <f t="shared" si="38"/>
        <v/>
      </c>
      <c r="AC118" s="4" t="str">
        <f>IF($I117="Corrupción",IFERROR(IF(AND(T117="Correctivo",T118="Correctivo"),(AC117),IF(T118="Correctivo",(P117),IF(OR(T118="Preventivo",T118="Detectivo"),AC117,""))),""),IFERROR(IF(AND(T117="Correctivo",T118="Correctivo"),(AC117-(+AC117*Y118)),IF(T118="Correctivo",(P117-(+P117*Y118)),IF(OR(T118="Preventivo",T118="Detectivo"),AC117,""))),""))</f>
        <v/>
      </c>
      <c r="AD118" s="12" t="str">
        <f t="shared" ref="AD118:AD122" si="39">IF(OR(AND(Z118="Muy Baja",AB118="Leve"),AND(Z118="Muy Baja",AB118="Menor"),AND(Z118="Baja",AB118="Leve")),"1 - Baja",IF(OR(AND(Z118="Muy baja",AB118="Moderado"),AND(Z118="Baja",AB118="Menor"),AND(Z118="Baja",AB118="Moderado"),AND(Z118="Media",AB118="Leve"),AND(Z118="Media",AB118="Menor"),AND(Z118="Media",AB118="Moderado"),AND(Z118="Alta",AB118="Leve"),AND(Z118="Alta",AB118="Menor")),"2 - Moderada",IF(OR(AND(Z118="Muy Baja",AB118="Mayor"),AND(Z118="Baja",AB118="Mayor"),AND(Z118="Media",AB118="Mayor"),AND(Z118="Alta",AB118="Moderado"),AND(Z118="Alta",AB118="Mayor"),AND(Z118="Muy Alta",AB118="Leve"),AND(Z118="Muy Alta",AB118="Menor"),AND(Z118="Muy Alta",AB118="Moderado"),AND(Z118="Muy Alta",AB118="Mayor")),"3 - Alta",IF(OR(AND(Z118="Muy Baja",AB118="Catastrófico"),AND(Z118="Baja",AB118="Catastrófico"),AND(Z118="Media",AB118="Catastrófico"),AND(Z118="Alta",AB118="Catastrófico"),AND(Z118="Muy Alta",AB118="Catastrófico")),"4 - Extrema",""))))</f>
        <v/>
      </c>
      <c r="AE118" s="41"/>
      <c r="AF118" s="92"/>
      <c r="AG118" s="97"/>
      <c r="AH118" s="97"/>
      <c r="AI118" s="98"/>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row>
    <row r="119" spans="1:86" s="24" customFormat="1" ht="22.5" customHeight="1" x14ac:dyDescent="0.25">
      <c r="A119" s="23"/>
      <c r="B119" s="44"/>
      <c r="C119" s="91"/>
      <c r="D119" s="91"/>
      <c r="E119" s="92"/>
      <c r="F119" s="92"/>
      <c r="G119" s="92"/>
      <c r="H119" s="92"/>
      <c r="I119" s="92"/>
      <c r="J119" s="93"/>
      <c r="K119" s="92"/>
      <c r="L119" s="92"/>
      <c r="M119" s="32"/>
      <c r="N119" s="35"/>
      <c r="O119" s="94"/>
      <c r="P119" s="35"/>
      <c r="Q119" s="38"/>
      <c r="R119" s="29">
        <v>3</v>
      </c>
      <c r="S119" s="95"/>
      <c r="T119" s="96"/>
      <c r="U119" s="96"/>
      <c r="V119" s="96"/>
      <c r="W119" s="96"/>
      <c r="X119" s="96"/>
      <c r="Y119" s="2" t="str">
        <f t="shared" si="36"/>
        <v/>
      </c>
      <c r="Z119" s="3" t="str">
        <f t="shared" si="37"/>
        <v/>
      </c>
      <c r="AA119" s="4" t="str">
        <f>IFERROR(IF(AND(OR(T118="Preventivo", T118="Detectivo"),OR(T119="Preventivo", T119="Detectivo")),(AA118-(+AA118*Y119)),IF(OR(T119="Preventivo", T119="Detectivo"),(AA117-(+AA117*Y119)),IF(T119="Correctivo",AA118,""))),"")</f>
        <v/>
      </c>
      <c r="AB119" s="3" t="str">
        <f t="shared" si="38"/>
        <v/>
      </c>
      <c r="AC119" s="4" t="str">
        <f>IF($I117="Corrupción",IFERROR(IF(AND(T118="Correctivo",T119="Correctivo"),(AC118),IF(T119="Correctivo",(AC117),IF(OR(T119="Preventivo",T119="Detectivo"),AC118,""))),""),IFERROR(IF(AND(T118="Correctivo",T119="Correctivo"),(AC118-(+AC118*Y119)),IF(T119="Correctivo",(AC117-(+AC117*Y119)),IF(OR(T119="Preventivo", T119="Detectivo"),AC118,""))),""))</f>
        <v/>
      </c>
      <c r="AD119" s="12" t="str">
        <f t="shared" si="39"/>
        <v/>
      </c>
      <c r="AE119" s="41"/>
      <c r="AF119" s="92"/>
      <c r="AG119" s="97"/>
      <c r="AH119" s="97"/>
      <c r="AI119" s="98"/>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row>
    <row r="120" spans="1:86" s="24" customFormat="1" ht="22.5" customHeight="1" x14ac:dyDescent="0.25">
      <c r="A120" s="23"/>
      <c r="B120" s="44"/>
      <c r="C120" s="91"/>
      <c r="D120" s="91"/>
      <c r="E120" s="92"/>
      <c r="F120" s="92"/>
      <c r="G120" s="92"/>
      <c r="H120" s="92"/>
      <c r="I120" s="92"/>
      <c r="J120" s="93"/>
      <c r="K120" s="92"/>
      <c r="L120" s="92"/>
      <c r="M120" s="32"/>
      <c r="N120" s="35"/>
      <c r="O120" s="94"/>
      <c r="P120" s="35"/>
      <c r="Q120" s="38"/>
      <c r="R120" s="29">
        <v>4</v>
      </c>
      <c r="S120" s="95"/>
      <c r="T120" s="96"/>
      <c r="U120" s="96"/>
      <c r="V120" s="96"/>
      <c r="W120" s="96"/>
      <c r="X120" s="96"/>
      <c r="Y120" s="2" t="str">
        <f t="shared" si="36"/>
        <v/>
      </c>
      <c r="Z120" s="3" t="str">
        <f t="shared" si="37"/>
        <v/>
      </c>
      <c r="AA120" s="4" t="str">
        <f>IFERROR(IF(AND(OR(T119="Preventivo", T119="Detectivo"),OR(T120="Preventivo", T120="Detectivo")),(AA119-(+AA119*Y120)),IF(OR(T120="Preventivo", T120="Detectivo"),(AA118-(+AA118*Y120)),IF(T120="Correctivo",AA119,""))),"")</f>
        <v/>
      </c>
      <c r="AB120" s="3" t="str">
        <f t="shared" si="38"/>
        <v/>
      </c>
      <c r="AC120" s="4" t="str">
        <f>IF($I117="Corrupción",IFERROR(IF(AND(T119="Correctivo",T120="Correctivo"),(AC119),IF(T120="Correctivo",(AC118),IF(OR(T120="Preventivo",T120="Detectivo"),AC119,""))),""),IFERROR(IF(AND(T119="Correctivo",T120="Correctivo"),(AC119-(+AC119*Y120)),IF(T120="Correctivo",(AC118-(+AC118*Y120)),IF(OR(T120="Preventivo", T120="Detectivo"),AC119,""))),""))</f>
        <v/>
      </c>
      <c r="AD120" s="12" t="str">
        <f t="shared" si="39"/>
        <v/>
      </c>
      <c r="AE120" s="41"/>
      <c r="AF120" s="92"/>
      <c r="AG120" s="97"/>
      <c r="AH120" s="97"/>
      <c r="AI120" s="98"/>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row>
    <row r="121" spans="1:86" s="24" customFormat="1" ht="22.5" customHeight="1" x14ac:dyDescent="0.25">
      <c r="A121" s="23"/>
      <c r="B121" s="44"/>
      <c r="C121" s="91"/>
      <c r="D121" s="91"/>
      <c r="E121" s="92"/>
      <c r="F121" s="92"/>
      <c r="G121" s="92"/>
      <c r="H121" s="92"/>
      <c r="I121" s="92"/>
      <c r="J121" s="93"/>
      <c r="K121" s="92"/>
      <c r="L121" s="92"/>
      <c r="M121" s="32"/>
      <c r="N121" s="35"/>
      <c r="O121" s="94"/>
      <c r="P121" s="35"/>
      <c r="Q121" s="38"/>
      <c r="R121" s="29">
        <v>5</v>
      </c>
      <c r="S121" s="95"/>
      <c r="T121" s="96"/>
      <c r="U121" s="96"/>
      <c r="V121" s="96"/>
      <c r="W121" s="96"/>
      <c r="X121" s="96"/>
      <c r="Y121" s="2" t="str">
        <f t="shared" si="36"/>
        <v/>
      </c>
      <c r="Z121" s="3" t="str">
        <f t="shared" si="37"/>
        <v/>
      </c>
      <c r="AA121" s="4" t="str">
        <f>IFERROR(IF(AND(OR(T120="Preventivo", T120="Detectivo"),OR(T121="Preventivo", T121="Detectivo")),(AA120-(+AA120*Y121)),IF(OR(T121="Preventivo", T121="Detectivo"),(AA119-(+AA119*Y121)),IF(T121="Correctivo",AA120,""))),"")</f>
        <v/>
      </c>
      <c r="AB121" s="3" t="str">
        <f t="shared" si="38"/>
        <v/>
      </c>
      <c r="AC121" s="4" t="str">
        <f>IF($I117="Corrupción",IFERROR(IF(AND(T120="Correctivo",T121="Correctivo"),(AC120),IF(T121="Correctivo",(AC119),IF(OR(T121="Preventivo",T121="Detectivo"),AC120,""))),""),IFERROR(IF(AND(T120="Correctivo",T121="Correctivo"),(AC120-(+AC120*Y121)),IF(T121="Correctivo",(AC119-(+AC119*Y121)),IF(OR(T121="Preventivo", T121="Detectivo"),AC120,""))),""))</f>
        <v/>
      </c>
      <c r="AD121" s="12" t="str">
        <f t="shared" si="39"/>
        <v/>
      </c>
      <c r="AE121" s="41"/>
      <c r="AF121" s="92"/>
      <c r="AG121" s="97"/>
      <c r="AH121" s="97"/>
      <c r="AI121" s="98"/>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row>
    <row r="122" spans="1:86" s="24" customFormat="1" ht="22.5" customHeight="1" thickBot="1" x14ac:dyDescent="0.3">
      <c r="A122" s="23"/>
      <c r="B122" s="45"/>
      <c r="C122" s="99"/>
      <c r="D122" s="99"/>
      <c r="E122" s="100"/>
      <c r="F122" s="100"/>
      <c r="G122" s="100"/>
      <c r="H122" s="100"/>
      <c r="I122" s="100"/>
      <c r="J122" s="101"/>
      <c r="K122" s="100"/>
      <c r="L122" s="100"/>
      <c r="M122" s="33"/>
      <c r="N122" s="36"/>
      <c r="O122" s="102"/>
      <c r="P122" s="36"/>
      <c r="Q122" s="39"/>
      <c r="R122" s="30">
        <v>6</v>
      </c>
      <c r="S122" s="103"/>
      <c r="T122" s="104"/>
      <c r="U122" s="104"/>
      <c r="V122" s="104"/>
      <c r="W122" s="104"/>
      <c r="X122" s="104"/>
      <c r="Y122" s="17" t="str">
        <f t="shared" si="36"/>
        <v/>
      </c>
      <c r="Z122" s="18" t="str">
        <f t="shared" si="37"/>
        <v/>
      </c>
      <c r="AA122" s="19" t="str">
        <f>IFERROR(IF(AND(OR(T120="Preventivo", T120="Detectivo"),OR(T122="Preventivo", T122="Detectivo")),(AA120-(+AA120*Y122)),IF(OR(T122="Preventivo", T122="Detectivo"),(AA119-(+AA119*Y122)),IF(T122="Correctivo",AA120,""))),"")</f>
        <v/>
      </c>
      <c r="AB122" s="18" t="str">
        <f t="shared" si="38"/>
        <v/>
      </c>
      <c r="AC122" s="19" t="str">
        <f>IF($I117="Corrupción",IFERROR(IF(AND(T121="Correctivo",T122="Correctivo"),(AC121),IF(T122="Correctivo",(AC120),IF(OR(T122="Preventivo",T122="Detectivo"),AC121,""))),""),IFERROR(IF(AND(T121="Correctivo",T122="Correctivo"),(AC121-(+AC121*Y122)),IF(T122="Correctivo",(AC120-(+AC120*Y122)),IF(OR(T122="Preventivo", T122="Detectivo"),AC121,""))),""))</f>
        <v/>
      </c>
      <c r="AD122" s="20" t="str">
        <f t="shared" si="39"/>
        <v/>
      </c>
      <c r="AE122" s="42"/>
      <c r="AF122" s="100"/>
      <c r="AG122" s="105"/>
      <c r="AH122" s="105"/>
      <c r="AI122" s="106"/>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row>
    <row r="123" spans="1:86" s="27" customFormat="1" ht="123.75" customHeight="1" x14ac:dyDescent="0.25">
      <c r="A123" s="25"/>
      <c r="B123" s="43">
        <v>2</v>
      </c>
      <c r="C123" s="83" t="s">
        <v>51</v>
      </c>
      <c r="D123" s="83" t="s">
        <v>271</v>
      </c>
      <c r="E123" s="84" t="s">
        <v>19</v>
      </c>
      <c r="F123" s="84" t="s">
        <v>104</v>
      </c>
      <c r="G123" s="84" t="s">
        <v>272</v>
      </c>
      <c r="H123" s="84" t="s">
        <v>273</v>
      </c>
      <c r="I123" s="84" t="s">
        <v>68</v>
      </c>
      <c r="J123" s="85"/>
      <c r="K123" s="84" t="s">
        <v>270</v>
      </c>
      <c r="L123" s="84">
        <v>54</v>
      </c>
      <c r="M123" s="31" t="str">
        <f>IF(L123&lt;=0,"",IF(L123&lt;=2,"Muy Baja",IF(L123&lt;=24,"Baja",IF(L123&lt;=500,"Media",IF(L123&lt;=5000,"Alta","Muy Alta")))))</f>
        <v>Media</v>
      </c>
      <c r="N123" s="34">
        <f>IF(M123="","",IF(M123="Muy Baja",0.2,IF(M123="Baja",0.4,IF(M123="Media",0.6,IF(M123="Alta",0.8,IF(M123="Muy Alta",1,))))))</f>
        <v>0.6</v>
      </c>
      <c r="O123" s="86" t="s">
        <v>35</v>
      </c>
      <c r="P123" s="34">
        <f>IF(O123="","",IF(O123="Leve",0.2,IF(O123="Menor",0.4,IF(O123="Moderado",0.6,IF(O123="Mayor",0.8,IF(O123="Catastrófico",1,))))))</f>
        <v>0.6</v>
      </c>
      <c r="Q123" s="37" t="str">
        <f>IF(OR(AND(M123="Muy Baja",O123="Leve"),AND(M123="Muy Baja",O123="Menor"),AND(M123="Baja",O123="Leve")),"1 - Baja",IF(OR(AND(M123="Muy baja",O123="Moderado"),AND(M123="Baja",O123="Menor"),AND(M123="Baja",O123="Moderado"),AND(M123="Media",O123="Leve"),AND(M123="Media",O123="Menor"),AND(M123="Media",O123="Moderado"),AND(M123="Alta",O123="Leve"),AND(M123="Alta",O123="Menor")),"2 - Moderada",IF(OR(AND(M123="Muy Baja",O123="Mayor"),AND(M123="Baja",O123="Mayor"),AND(M123="Media",O123="Mayor"),AND(M123="Alta",O123="Moderado"),AND(M123="Alta",O123="Mayor"),AND(M123="Muy Alta",O123="Leve"),AND(M123="Muy Alta",O123="Menor"),AND(M123="Muy Alta",O123="Moderado"),AND(M123="Muy Alta",O123="Mayor")),"3 - Alta",IF(OR(AND(M123="Muy Baja",O123="Catastrófico"),AND(M123="Baja",O123="Catastrófico"),AND(M123="Media",O123="Catastrófico"),AND(M123="Alta",O123="Catastrófico"),AND(M123="Muy Alta",O123="Catastrófico")),"4 - Extrema",""))))</f>
        <v>2 - Moderada</v>
      </c>
      <c r="R123" s="28">
        <v>1</v>
      </c>
      <c r="S123" s="87" t="s">
        <v>274</v>
      </c>
      <c r="T123" s="88" t="s">
        <v>77</v>
      </c>
      <c r="U123" s="88" t="s">
        <v>80</v>
      </c>
      <c r="V123" s="88" t="s">
        <v>81</v>
      </c>
      <c r="W123" s="88" t="s">
        <v>84</v>
      </c>
      <c r="X123" s="88" t="s">
        <v>85</v>
      </c>
      <c r="Y123" s="13" t="str">
        <f t="shared" si="36"/>
        <v>30%</v>
      </c>
      <c r="Z123" s="14" t="str">
        <f t="shared" si="37"/>
        <v>Media</v>
      </c>
      <c r="AA123" s="15">
        <f>IFERROR(IF(OR(T123="Preventivo", T123="Detectivo"),(N123-(+N123*Y123)),IF(T123="Correctivo",N123,"")),"")</f>
        <v>0.42</v>
      </c>
      <c r="AB123" s="14" t="str">
        <f t="shared" si="38"/>
        <v>Moderado</v>
      </c>
      <c r="AC123" s="15">
        <f>IF($I123="Corrupción",IFERROR(IF(T123="Correctivo",(P123),IF(OR(T123="Preventivo",T123="Detectivo"),P123,"")),""),IFERROR(IF(T123="Correctivo",(P123-(+P123*Y123)),IF(OR(T123="Preventivo",T123="Detectivo"),P123,"")),""))</f>
        <v>0.6</v>
      </c>
      <c r="AD123" s="16" t="str">
        <f>IF(OR(AND(Z123="Muy Baja",AB123="Leve"),AND(Z123="Muy Baja",AB123="Menor"),AND(Z123="Baja",AB123="Leve")),"1 - Baja",IF(OR(AND(Z123="Muy baja",AB123="Moderado"),AND(Z123="Baja",AB123="Menor"),AND(Z123="Baja",AB123="Moderado"),AND(Z123="Media",AB123="Leve"),AND(Z123="Media",AB123="Menor"),AND(Z123="Media",AB123="Moderado"),AND(Z123="Alta",AB123="Leve"),AND(Z123="Alta",AB123="Menor")),"2 - Moderada",IF(OR(AND(Z123="Muy Baja",AB123="Mayor"),AND(Z123="Baja",AB123="Mayor"),AND(Z123="Media",AB123="Mayor"),AND(Z123="Alta",AB123="Moderado"),AND(Z123="Alta",AB123="Mayor"),AND(Z123="Muy Alta",AB123="Leve"),AND(Z123="Muy Alta",AB123="Menor"),AND(Z123="Muy Alta",AB123="Moderado"),AND(Z123="Muy Alta",AB123="Mayor")),"3 - Alta",IF(OR(AND(Z123="Muy Baja",AB123="Catastrófico"),AND(Z123="Baja",AB123="Catastrófico"),AND(Z123="Media",AB123="Catastrófico"),AND(Z123="Alta",AB123="Catastrófico"),AND(Z123="Muy Alta",AB123="Catastrófico")),"4 - Extrema",""))))</f>
        <v>2 - Moderada</v>
      </c>
      <c r="AE123" s="40" t="str">
        <f>IF(ISBLANK(U123), Q123,LOOKUP(2,1/(AD123:AD128&lt;&gt;""),AD123:AD128))</f>
        <v>2 - Moderada</v>
      </c>
      <c r="AF123" s="84" t="s">
        <v>89</v>
      </c>
      <c r="AG123" s="89" t="s">
        <v>275</v>
      </c>
      <c r="AH123" s="89" t="s">
        <v>270</v>
      </c>
      <c r="AI123" s="90">
        <v>44926</v>
      </c>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row>
    <row r="124" spans="1:86" s="24" customFormat="1" ht="87" customHeight="1" x14ac:dyDescent="0.25">
      <c r="A124" s="23"/>
      <c r="B124" s="44"/>
      <c r="C124" s="91"/>
      <c r="D124" s="91"/>
      <c r="E124" s="92"/>
      <c r="F124" s="92"/>
      <c r="G124" s="92"/>
      <c r="H124" s="92"/>
      <c r="I124" s="92"/>
      <c r="J124" s="93"/>
      <c r="K124" s="92"/>
      <c r="L124" s="92"/>
      <c r="M124" s="32"/>
      <c r="N124" s="35"/>
      <c r="O124" s="94"/>
      <c r="P124" s="35"/>
      <c r="Q124" s="38"/>
      <c r="R124" s="29">
        <v>2</v>
      </c>
      <c r="S124" s="95"/>
      <c r="T124" s="96"/>
      <c r="U124" s="96"/>
      <c r="V124" s="96"/>
      <c r="W124" s="96"/>
      <c r="X124" s="96"/>
      <c r="Y124" s="2" t="str">
        <f t="shared" si="36"/>
        <v/>
      </c>
      <c r="Z124" s="3" t="str">
        <f t="shared" si="37"/>
        <v/>
      </c>
      <c r="AA124" s="4" t="str">
        <f>IFERROR(IF(AND(OR(T123="Preventivo", T123="Detectivo"),OR(T124="Preventivo", T124="Detectivo")),(AA123-(+AA123*Y124)),IF(OR(T124="Preventivo", T124="Detectivo"),(N123-(+N123*Y124)),IF(T124="Correctivo",AA123,""))),"")</f>
        <v/>
      </c>
      <c r="AB124" s="3" t="str">
        <f t="shared" si="38"/>
        <v/>
      </c>
      <c r="AC124" s="4" t="str">
        <f>IF($I123="Corrupción",IFERROR(IF(AND(T123="Correctivo",T124="Correctivo"),(AC123),IF(T124="Correctivo",(P123),IF(OR(T124="Preventivo",T124="Detectivo"),AC123,""))),""),IFERROR(IF(AND(T123="Correctivo",T124="Correctivo"),(AC123-(+AC123*Y124)),IF(T124="Correctivo",(P123-(+P123*Y124)),IF(OR(T124="Preventivo",T124="Detectivo"),AC123,""))),""))</f>
        <v/>
      </c>
      <c r="AD124" s="12" t="str">
        <f t="shared" ref="AD124:AD128" si="40">IF(OR(AND(Z124="Muy Baja",AB124="Leve"),AND(Z124="Muy Baja",AB124="Menor"),AND(Z124="Baja",AB124="Leve")),"1 - Baja",IF(OR(AND(Z124="Muy baja",AB124="Moderado"),AND(Z124="Baja",AB124="Menor"),AND(Z124="Baja",AB124="Moderado"),AND(Z124="Media",AB124="Leve"),AND(Z124="Media",AB124="Menor"),AND(Z124="Media",AB124="Moderado"),AND(Z124="Alta",AB124="Leve"),AND(Z124="Alta",AB124="Menor")),"2 - Moderada",IF(OR(AND(Z124="Muy Baja",AB124="Mayor"),AND(Z124="Baja",AB124="Mayor"),AND(Z124="Media",AB124="Mayor"),AND(Z124="Alta",AB124="Moderado"),AND(Z124="Alta",AB124="Mayor"),AND(Z124="Muy Alta",AB124="Leve"),AND(Z124="Muy Alta",AB124="Menor"),AND(Z124="Muy Alta",AB124="Moderado"),AND(Z124="Muy Alta",AB124="Mayor")),"3 - Alta",IF(OR(AND(Z124="Muy Baja",AB124="Catastrófico"),AND(Z124="Baja",AB124="Catastrófico"),AND(Z124="Media",AB124="Catastrófico"),AND(Z124="Alta",AB124="Catastrófico"),AND(Z124="Muy Alta",AB124="Catastrófico")),"4 - Extrema",""))))</f>
        <v/>
      </c>
      <c r="AE124" s="41"/>
      <c r="AF124" s="92"/>
      <c r="AG124" s="97"/>
      <c r="AH124" s="97"/>
      <c r="AI124" s="98"/>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row>
    <row r="125" spans="1:86" s="24" customFormat="1" ht="88.5" customHeight="1" x14ac:dyDescent="0.25">
      <c r="A125" s="23"/>
      <c r="B125" s="44"/>
      <c r="C125" s="91"/>
      <c r="D125" s="91"/>
      <c r="E125" s="92"/>
      <c r="F125" s="92"/>
      <c r="G125" s="92"/>
      <c r="H125" s="92"/>
      <c r="I125" s="92"/>
      <c r="J125" s="93"/>
      <c r="K125" s="92"/>
      <c r="L125" s="92"/>
      <c r="M125" s="32"/>
      <c r="N125" s="35"/>
      <c r="O125" s="94"/>
      <c r="P125" s="35"/>
      <c r="Q125" s="38"/>
      <c r="R125" s="29">
        <v>3</v>
      </c>
      <c r="S125" s="95"/>
      <c r="T125" s="96"/>
      <c r="U125" s="96"/>
      <c r="V125" s="96"/>
      <c r="W125" s="96"/>
      <c r="X125" s="96"/>
      <c r="Y125" s="2" t="str">
        <f t="shared" si="36"/>
        <v/>
      </c>
      <c r="Z125" s="3" t="str">
        <f t="shared" si="37"/>
        <v/>
      </c>
      <c r="AA125" s="4" t="str">
        <f>IFERROR(IF(AND(OR(T124="Preventivo", T124="Detectivo"),OR(T125="Preventivo", T125="Detectivo")),(AA124-(+AA124*Y125)),IF(OR(T125="Preventivo", T125="Detectivo"),(AA123-(+AA123*Y125)),IF(T125="Correctivo",AA124,""))),"")</f>
        <v/>
      </c>
      <c r="AB125" s="3" t="str">
        <f t="shared" si="38"/>
        <v/>
      </c>
      <c r="AC125" s="4" t="str">
        <f>IF($I123="Corrupción",IFERROR(IF(AND(T124="Correctivo",T125="Correctivo"),(AC124),IF(T125="Correctivo",(AC123),IF(OR(T125="Preventivo",T125="Detectivo"),AC124,""))),""),IFERROR(IF(AND(T124="Correctivo",T125="Correctivo"),(AC124-(+AC124*Y125)),IF(T125="Correctivo",(AC123-(+AC123*Y125)),IF(OR(T125="Preventivo", T125="Detectivo"),AC124,""))),""))</f>
        <v/>
      </c>
      <c r="AD125" s="12" t="str">
        <f t="shared" si="40"/>
        <v/>
      </c>
      <c r="AE125" s="41"/>
      <c r="AF125" s="92"/>
      <c r="AG125" s="97"/>
      <c r="AH125" s="97"/>
      <c r="AI125" s="98"/>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row>
    <row r="126" spans="1:86" s="24" customFormat="1" ht="29.25" customHeight="1" x14ac:dyDescent="0.25">
      <c r="A126" s="23"/>
      <c r="B126" s="44"/>
      <c r="C126" s="91"/>
      <c r="D126" s="91"/>
      <c r="E126" s="92"/>
      <c r="F126" s="92"/>
      <c r="G126" s="92"/>
      <c r="H126" s="92"/>
      <c r="I126" s="92"/>
      <c r="J126" s="93"/>
      <c r="K126" s="92"/>
      <c r="L126" s="92"/>
      <c r="M126" s="32"/>
      <c r="N126" s="35"/>
      <c r="O126" s="94"/>
      <c r="P126" s="35"/>
      <c r="Q126" s="38"/>
      <c r="R126" s="29">
        <v>4</v>
      </c>
      <c r="S126" s="95"/>
      <c r="T126" s="96"/>
      <c r="U126" s="96"/>
      <c r="V126" s="96"/>
      <c r="W126" s="96"/>
      <c r="X126" s="96"/>
      <c r="Y126" s="2" t="str">
        <f t="shared" si="36"/>
        <v/>
      </c>
      <c r="Z126" s="3" t="str">
        <f t="shared" si="37"/>
        <v/>
      </c>
      <c r="AA126" s="4" t="str">
        <f>IFERROR(IF(AND(OR(T125="Preventivo", T125="Detectivo"),OR(T126="Preventivo", T126="Detectivo")),(AA125-(+AA125*Y126)),IF(OR(T126="Preventivo", T126="Detectivo"),(AA124-(+AA124*Y126)),IF(T126="Correctivo",AA125,""))),"")</f>
        <v/>
      </c>
      <c r="AB126" s="3" t="str">
        <f t="shared" si="38"/>
        <v/>
      </c>
      <c r="AC126" s="4" t="str">
        <f>IF($I123="Corrupción",IFERROR(IF(AND(T125="Correctivo",T126="Correctivo"),(AC125),IF(T126="Correctivo",(AC124),IF(OR(T126="Preventivo",T126="Detectivo"),AC125,""))),""),IFERROR(IF(AND(T125="Correctivo",T126="Correctivo"),(AC125-(+AC125*Y126)),IF(T126="Correctivo",(AC124-(+AC124*Y126)),IF(OR(T126="Preventivo", T126="Detectivo"),AC125,""))),""))</f>
        <v/>
      </c>
      <c r="AD126" s="12" t="str">
        <f t="shared" si="40"/>
        <v/>
      </c>
      <c r="AE126" s="41"/>
      <c r="AF126" s="92"/>
      <c r="AG126" s="97"/>
      <c r="AH126" s="97"/>
      <c r="AI126" s="98"/>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row>
    <row r="127" spans="1:86" s="24" customFormat="1" ht="29.25" customHeight="1" x14ac:dyDescent="0.25">
      <c r="A127" s="23"/>
      <c r="B127" s="44"/>
      <c r="C127" s="91"/>
      <c r="D127" s="91"/>
      <c r="E127" s="92"/>
      <c r="F127" s="92"/>
      <c r="G127" s="92"/>
      <c r="H127" s="92"/>
      <c r="I127" s="92"/>
      <c r="J127" s="93"/>
      <c r="K127" s="92"/>
      <c r="L127" s="92"/>
      <c r="M127" s="32"/>
      <c r="N127" s="35"/>
      <c r="O127" s="94"/>
      <c r="P127" s="35"/>
      <c r="Q127" s="38"/>
      <c r="R127" s="29">
        <v>5</v>
      </c>
      <c r="S127" s="95"/>
      <c r="T127" s="96"/>
      <c r="U127" s="96"/>
      <c r="V127" s="96"/>
      <c r="W127" s="96"/>
      <c r="X127" s="96"/>
      <c r="Y127" s="2" t="str">
        <f t="shared" si="36"/>
        <v/>
      </c>
      <c r="Z127" s="3" t="str">
        <f t="shared" si="37"/>
        <v/>
      </c>
      <c r="AA127" s="4" t="str">
        <f>IFERROR(IF(AND(OR(T126="Preventivo", T126="Detectivo"),OR(T127="Preventivo", T127="Detectivo")),(AA126-(+AA126*Y127)),IF(OR(T127="Preventivo", T127="Detectivo"),(AA125-(+AA125*Y127)),IF(T127="Correctivo",AA126,""))),"")</f>
        <v/>
      </c>
      <c r="AB127" s="3" t="str">
        <f t="shared" si="38"/>
        <v/>
      </c>
      <c r="AC127" s="4" t="str">
        <f>IF($I123="Corrupción",IFERROR(IF(AND(T126="Correctivo",T127="Correctivo"),(AC126),IF(T127="Correctivo",(AC125),IF(OR(T127="Preventivo",T127="Detectivo"),AC126,""))),""),IFERROR(IF(AND(T126="Correctivo",T127="Correctivo"),(AC126-(+AC126*Y127)),IF(T127="Correctivo",(AC125-(+AC125*Y127)),IF(OR(T127="Preventivo", T127="Detectivo"),AC126,""))),""))</f>
        <v/>
      </c>
      <c r="AD127" s="12" t="str">
        <f t="shared" si="40"/>
        <v/>
      </c>
      <c r="AE127" s="41"/>
      <c r="AF127" s="92"/>
      <c r="AG127" s="97"/>
      <c r="AH127" s="97"/>
      <c r="AI127" s="98"/>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row>
    <row r="128" spans="1:86" s="24" customFormat="1" ht="29.25" customHeight="1" thickBot="1" x14ac:dyDescent="0.3">
      <c r="A128" s="23"/>
      <c r="B128" s="45"/>
      <c r="C128" s="99"/>
      <c r="D128" s="99"/>
      <c r="E128" s="100"/>
      <c r="F128" s="100"/>
      <c r="G128" s="100"/>
      <c r="H128" s="100"/>
      <c r="I128" s="100"/>
      <c r="J128" s="101"/>
      <c r="K128" s="100"/>
      <c r="L128" s="100"/>
      <c r="M128" s="33"/>
      <c r="N128" s="36"/>
      <c r="O128" s="102"/>
      <c r="P128" s="36"/>
      <c r="Q128" s="39"/>
      <c r="R128" s="30">
        <v>6</v>
      </c>
      <c r="S128" s="103"/>
      <c r="T128" s="104"/>
      <c r="U128" s="104"/>
      <c r="V128" s="104"/>
      <c r="W128" s="104"/>
      <c r="X128" s="104"/>
      <c r="Y128" s="17" t="str">
        <f t="shared" si="36"/>
        <v/>
      </c>
      <c r="Z128" s="18" t="str">
        <f t="shared" si="37"/>
        <v/>
      </c>
      <c r="AA128" s="19" t="str">
        <f>IFERROR(IF(AND(OR(T126="Preventivo", T126="Detectivo"),OR(T128="Preventivo", T128="Detectivo")),(AA126-(+AA126*Y128)),IF(OR(T128="Preventivo", T128="Detectivo"),(AA125-(+AA125*Y128)),IF(T128="Correctivo",AA126,""))),"")</f>
        <v/>
      </c>
      <c r="AB128" s="18" t="str">
        <f t="shared" si="38"/>
        <v/>
      </c>
      <c r="AC128" s="19" t="str">
        <f>IF($I123="Corrupción",IFERROR(IF(AND(T127="Correctivo",T128="Correctivo"),(AC127),IF(T128="Correctivo",(AC126),IF(OR(T128="Preventivo",T128="Detectivo"),AC127,""))),""),IFERROR(IF(AND(T127="Correctivo",T128="Correctivo"),(AC127-(+AC127*Y128)),IF(T128="Correctivo",(AC126-(+AC126*Y128)),IF(OR(T128="Preventivo", T128="Detectivo"),AC127,""))),""))</f>
        <v/>
      </c>
      <c r="AD128" s="20" t="str">
        <f t="shared" si="40"/>
        <v/>
      </c>
      <c r="AE128" s="42"/>
      <c r="AF128" s="100"/>
      <c r="AG128" s="105"/>
      <c r="AH128" s="105"/>
      <c r="AI128" s="106"/>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row>
    <row r="129" spans="1:86" s="27" customFormat="1" ht="85.5" x14ac:dyDescent="0.25">
      <c r="A129" s="119"/>
      <c r="B129" s="43">
        <v>5</v>
      </c>
      <c r="C129" s="83" t="s">
        <v>54</v>
      </c>
      <c r="D129" s="83" t="s">
        <v>277</v>
      </c>
      <c r="E129" s="84" t="s">
        <v>19</v>
      </c>
      <c r="F129" s="84" t="s">
        <v>278</v>
      </c>
      <c r="G129" s="84" t="s">
        <v>279</v>
      </c>
      <c r="H129" s="84" t="s">
        <v>280</v>
      </c>
      <c r="I129" s="84" t="s">
        <v>68</v>
      </c>
      <c r="J129" s="85"/>
      <c r="K129" s="84" t="s">
        <v>276</v>
      </c>
      <c r="L129" s="84">
        <v>45</v>
      </c>
      <c r="M129" s="31" t="str">
        <f>IF(L129&lt;=0,"",IF(L129&lt;=2,"Muy Baja",IF(L129&lt;=24,"Baja",IF(L129&lt;=500,"Media",IF(L129&lt;=5000,"Alta","Muy Alta")))))</f>
        <v>Media</v>
      </c>
      <c r="N129" s="34">
        <f>IF(M129="","",IF(M129="Muy Baja",0.2,IF(M129="Baja",0.4,IF(M129="Media",0.6,IF(M129="Alta",0.8,IF(M129="Muy Alta",1,))))))</f>
        <v>0.6</v>
      </c>
      <c r="O129" s="86" t="s">
        <v>34</v>
      </c>
      <c r="P129" s="34">
        <f>IF(O129="","",IF(O129="Leve",0.2,IF(O129="Menor",0.4,IF(O129="Moderado",0.6,IF(O129="Mayor",0.8,IF(O129="Catastrófico",1,))))))</f>
        <v>0.8</v>
      </c>
      <c r="Q129" s="37" t="str">
        <f>IF(OR(AND(M129="Muy Baja",O129="Leve"),AND(M129="Muy Baja",O129="Menor"),AND(M129="Baja",O129="Leve")),"1 - Baja",IF(OR(AND(M129="Muy baja",O129="Moderado"),AND(M129="Baja",O129="Menor"),AND(M129="Baja",O129="Moderado"),AND(M129="Media",O129="Leve"),AND(M129="Media",O129="Menor"),AND(M129="Media",O129="Moderado"),AND(M129="Alta",O129="Leve"),AND(M129="Alta",O129="Menor")),"2 - Moderada",IF(OR(AND(M129="Muy Baja",O129="Mayor"),AND(M129="Baja",O129="Mayor"),AND(M129="Media",O129="Mayor"),AND(M129="Alta",O129="Moderado"),AND(M129="Alta",O129="Mayor"),AND(M129="Muy Alta",O129="Leve"),AND(M129="Muy Alta",O129="Menor"),AND(M129="Muy Alta",O129="Moderado"),AND(M129="Muy Alta",O129="Mayor")),"3 - Alta",IF(OR(AND(M129="Muy Baja",O129="Catastrófico"),AND(M129="Baja",O129="Catastrófico"),AND(M129="Media",O129="Catastrófico"),AND(M129="Alta",O129="Catastrófico"),AND(M129="Muy Alta",O129="Catastrófico")),"4 - Extrema",""))))</f>
        <v>3 - Alta</v>
      </c>
      <c r="R129" s="28">
        <v>1</v>
      </c>
      <c r="S129" s="87" t="s">
        <v>281</v>
      </c>
      <c r="T129" s="88" t="s">
        <v>76</v>
      </c>
      <c r="U129" s="88" t="s">
        <v>80</v>
      </c>
      <c r="V129" s="88" t="s">
        <v>81</v>
      </c>
      <c r="W129" s="88" t="s">
        <v>83</v>
      </c>
      <c r="X129" s="88" t="s">
        <v>85</v>
      </c>
      <c r="Y129" s="13" t="str">
        <f t="shared" si="36"/>
        <v>40%</v>
      </c>
      <c r="Z129" s="14" t="str">
        <f t="shared" si="37"/>
        <v>Baja</v>
      </c>
      <c r="AA129" s="15">
        <f>IFERROR(IF(OR(T129="Preventivo", T129="Detectivo"),(N129-(+N129*Y129)),IF(T129="Correctivo",N129,"")),"")</f>
        <v>0.36</v>
      </c>
      <c r="AB129" s="14" t="str">
        <f t="shared" si="38"/>
        <v>Mayor</v>
      </c>
      <c r="AC129" s="15">
        <f>IF($I129="Corrupción",IFERROR(IF(T129="Correctivo",(P129),IF(OR(T129="Preventivo",T129="Detectivo"),P129,"")),""),IFERROR(IF(T129="Correctivo",(P129-(+P129*Y129)),IF(OR(T129="Preventivo",T129="Detectivo"),P129,"")),""))</f>
        <v>0.8</v>
      </c>
      <c r="AD129" s="16" t="str">
        <f>IF(OR(AND(Z129="Muy Baja",AB129="Leve"),AND(Z129="Muy Baja",AB129="Menor"),AND(Z129="Baja",AB129="Leve")),"1 - Baja",IF(OR(AND(Z129="Muy baja",AB129="Moderado"),AND(Z129="Baja",AB129="Menor"),AND(Z129="Baja",AB129="Moderado"),AND(Z129="Media",AB129="Leve"),AND(Z129="Media",AB129="Menor"),AND(Z129="Media",AB129="Moderado"),AND(Z129="Alta",AB129="Leve"),AND(Z129="Alta",AB129="Menor")),"2 - Moderada",IF(OR(AND(Z129="Muy Baja",AB129="Mayor"),AND(Z129="Baja",AB129="Mayor"),AND(Z129="Media",AB129="Mayor"),AND(Z129="Alta",AB129="Moderado"),AND(Z129="Alta",AB129="Mayor"),AND(Z129="Muy Alta",AB129="Leve"),AND(Z129="Muy Alta",AB129="Menor"),AND(Z129="Muy Alta",AB129="Moderado"),AND(Z129="Muy Alta",AB129="Mayor")),"3 - Alta",IF(OR(AND(Z129="Muy Baja",AB129="Catastrófico"),AND(Z129="Baja",AB129="Catastrófico"),AND(Z129="Media",AB129="Catastrófico"),AND(Z129="Alta",AB129="Catastrófico"),AND(Z129="Muy Alta",AB129="Catastrófico")),"4 - Extrema",""))))</f>
        <v>3 - Alta</v>
      </c>
      <c r="AE129" s="40" t="str">
        <f>IF(ISBLANK(U129), Q129,LOOKUP(2,1/(AD129:AD134&lt;&gt;""),AD129:AD134))</f>
        <v>3 - Alta</v>
      </c>
      <c r="AF129" s="84" t="s">
        <v>89</v>
      </c>
      <c r="AG129" s="89"/>
      <c r="AH129" s="89"/>
      <c r="AI129" s="90"/>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row>
    <row r="130" spans="1:86" s="24" customFormat="1" ht="29.25" customHeight="1" x14ac:dyDescent="0.25">
      <c r="A130" s="119"/>
      <c r="B130" s="44"/>
      <c r="C130" s="91"/>
      <c r="D130" s="91"/>
      <c r="E130" s="92"/>
      <c r="F130" s="92"/>
      <c r="G130" s="92"/>
      <c r="H130" s="92"/>
      <c r="I130" s="92"/>
      <c r="J130" s="93"/>
      <c r="K130" s="92"/>
      <c r="L130" s="92"/>
      <c r="M130" s="32"/>
      <c r="N130" s="35"/>
      <c r="O130" s="94"/>
      <c r="P130" s="35"/>
      <c r="Q130" s="38"/>
      <c r="R130" s="29">
        <v>2</v>
      </c>
      <c r="S130" s="95"/>
      <c r="T130" s="96"/>
      <c r="U130" s="96"/>
      <c r="V130" s="96"/>
      <c r="W130" s="96"/>
      <c r="X130" s="96"/>
      <c r="Y130" s="2" t="str">
        <f t="shared" si="36"/>
        <v/>
      </c>
      <c r="Z130" s="3" t="str">
        <f t="shared" si="37"/>
        <v/>
      </c>
      <c r="AA130" s="4" t="str">
        <f>IFERROR(IF(AND(OR(T129="Preventivo", T129="Detectivo"),OR(T130="Preventivo", T130="Detectivo")),(AA129-(+AA129*Y130)),IF(OR(T130="Preventivo", T130="Detectivo"),(N129-(+N129*Y130)),IF(T130="Correctivo",AA129,""))),"")</f>
        <v/>
      </c>
      <c r="AB130" s="3" t="str">
        <f t="shared" si="38"/>
        <v/>
      </c>
      <c r="AC130" s="4" t="str">
        <f>IF($I129="Corrupción",IFERROR(IF(AND(T129="Correctivo",T130="Correctivo"),(AC129),IF(T130="Correctivo",(P129),IF(OR(T130="Preventivo",T130="Detectivo"),AC129,""))),""),IFERROR(IF(AND(T129="Correctivo",T130="Correctivo"),(AC129-(+AC129*Y130)),IF(T130="Correctivo",(P129-(+P129*Y130)),IF(OR(T130="Preventivo",T130="Detectivo"),AC129,""))),""))</f>
        <v/>
      </c>
      <c r="AD130" s="12" t="str">
        <f t="shared" ref="AD130:AD134" si="41">IF(OR(AND(Z130="Muy Baja",AB130="Leve"),AND(Z130="Muy Baja",AB130="Menor"),AND(Z130="Baja",AB130="Leve")),"1 - Baja",IF(OR(AND(Z130="Muy baja",AB130="Moderado"),AND(Z130="Baja",AB130="Menor"),AND(Z130="Baja",AB130="Moderado"),AND(Z130="Media",AB130="Leve"),AND(Z130="Media",AB130="Menor"),AND(Z130="Media",AB130="Moderado"),AND(Z130="Alta",AB130="Leve"),AND(Z130="Alta",AB130="Menor")),"2 - Moderada",IF(OR(AND(Z130="Muy Baja",AB130="Mayor"),AND(Z130="Baja",AB130="Mayor"),AND(Z130="Media",AB130="Mayor"),AND(Z130="Alta",AB130="Moderado"),AND(Z130="Alta",AB130="Mayor"),AND(Z130="Muy Alta",AB130="Leve"),AND(Z130="Muy Alta",AB130="Menor"),AND(Z130="Muy Alta",AB130="Moderado"),AND(Z130="Muy Alta",AB130="Mayor")),"3 - Alta",IF(OR(AND(Z130="Muy Baja",AB130="Catastrófico"),AND(Z130="Baja",AB130="Catastrófico"),AND(Z130="Media",AB130="Catastrófico"),AND(Z130="Alta",AB130="Catastrófico"),AND(Z130="Muy Alta",AB130="Catastrófico")),"4 - Extrema",""))))</f>
        <v/>
      </c>
      <c r="AE130" s="41"/>
      <c r="AF130" s="92"/>
      <c r="AG130" s="97"/>
      <c r="AH130" s="97"/>
      <c r="AI130" s="98"/>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row>
    <row r="131" spans="1:86" s="24" customFormat="1" ht="29.25" customHeight="1" x14ac:dyDescent="0.25">
      <c r="A131" s="119"/>
      <c r="B131" s="44"/>
      <c r="C131" s="91"/>
      <c r="D131" s="91"/>
      <c r="E131" s="92"/>
      <c r="F131" s="92"/>
      <c r="G131" s="92"/>
      <c r="H131" s="92"/>
      <c r="I131" s="92"/>
      <c r="J131" s="93"/>
      <c r="K131" s="92"/>
      <c r="L131" s="92"/>
      <c r="M131" s="32"/>
      <c r="N131" s="35"/>
      <c r="O131" s="94"/>
      <c r="P131" s="35"/>
      <c r="Q131" s="38"/>
      <c r="R131" s="29">
        <v>3</v>
      </c>
      <c r="S131" s="95"/>
      <c r="T131" s="96"/>
      <c r="U131" s="96"/>
      <c r="V131" s="96"/>
      <c r="W131" s="96"/>
      <c r="X131" s="96"/>
      <c r="Y131" s="2" t="str">
        <f t="shared" si="36"/>
        <v/>
      </c>
      <c r="Z131" s="3" t="str">
        <f t="shared" si="37"/>
        <v/>
      </c>
      <c r="AA131" s="4" t="str">
        <f>IFERROR(IF(AND(OR(T130="Preventivo", T130="Detectivo"),OR(T131="Preventivo", T131="Detectivo")),(AA130-(+AA130*Y131)),IF(OR(T131="Preventivo", T131="Detectivo"),(AA129-(+AA129*Y131)),IF(T131="Correctivo",AA130,""))),"")</f>
        <v/>
      </c>
      <c r="AB131" s="3" t="str">
        <f t="shared" si="38"/>
        <v/>
      </c>
      <c r="AC131" s="4" t="str">
        <f>IF($I129="Corrupción",IFERROR(IF(AND(T130="Correctivo",T131="Correctivo"),(AC130),IF(T131="Correctivo",(AC129),IF(OR(T131="Preventivo",T131="Detectivo"),AC130,""))),""),IFERROR(IF(AND(T130="Correctivo",T131="Correctivo"),(AC130-(+AC130*Y131)),IF(T131="Correctivo",(AC129-(+AC129*Y131)),IF(OR(T131="Preventivo", T131="Detectivo"),AC130,""))),""))</f>
        <v/>
      </c>
      <c r="AD131" s="12" t="str">
        <f t="shared" si="41"/>
        <v/>
      </c>
      <c r="AE131" s="41"/>
      <c r="AF131" s="92"/>
      <c r="AG131" s="97"/>
      <c r="AH131" s="97"/>
      <c r="AI131" s="98"/>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row>
    <row r="132" spans="1:86" s="24" customFormat="1" ht="29.25" customHeight="1" x14ac:dyDescent="0.25">
      <c r="A132" s="119"/>
      <c r="B132" s="44"/>
      <c r="C132" s="91"/>
      <c r="D132" s="91"/>
      <c r="E132" s="92"/>
      <c r="F132" s="92"/>
      <c r="G132" s="92"/>
      <c r="H132" s="92"/>
      <c r="I132" s="92"/>
      <c r="J132" s="93"/>
      <c r="K132" s="92"/>
      <c r="L132" s="92"/>
      <c r="M132" s="32"/>
      <c r="N132" s="35"/>
      <c r="O132" s="94"/>
      <c r="P132" s="35"/>
      <c r="Q132" s="38"/>
      <c r="R132" s="29">
        <v>4</v>
      </c>
      <c r="S132" s="95"/>
      <c r="T132" s="96"/>
      <c r="U132" s="96"/>
      <c r="V132" s="96"/>
      <c r="W132" s="96"/>
      <c r="X132" s="96"/>
      <c r="Y132" s="2" t="str">
        <f t="shared" si="36"/>
        <v/>
      </c>
      <c r="Z132" s="3" t="str">
        <f t="shared" si="37"/>
        <v/>
      </c>
      <c r="AA132" s="4" t="str">
        <f>IFERROR(IF(AND(OR(T131="Preventivo", T131="Detectivo"),OR(T132="Preventivo", T132="Detectivo")),(AA131-(+AA131*Y132)),IF(OR(T132="Preventivo", T132="Detectivo"),(AA130-(+AA130*Y132)),IF(T132="Correctivo",AA131,""))),"")</f>
        <v/>
      </c>
      <c r="AB132" s="3" t="str">
        <f t="shared" si="38"/>
        <v/>
      </c>
      <c r="AC132" s="4" t="str">
        <f>IF($I129="Corrupción",IFERROR(IF(AND(T131="Correctivo",T132="Correctivo"),(AC131),IF(T132="Correctivo",(AC130),IF(OR(T132="Preventivo",T132="Detectivo"),AC131,""))),""),IFERROR(IF(AND(T131="Correctivo",T132="Correctivo"),(AC131-(+AC131*Y132)),IF(T132="Correctivo",(AC130-(+AC130*Y132)),IF(OR(T132="Preventivo", T132="Detectivo"),AC131,""))),""))</f>
        <v/>
      </c>
      <c r="AD132" s="12" t="str">
        <f t="shared" si="41"/>
        <v/>
      </c>
      <c r="AE132" s="41"/>
      <c r="AF132" s="92"/>
      <c r="AG132" s="97"/>
      <c r="AH132" s="97"/>
      <c r="AI132" s="98"/>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row>
    <row r="133" spans="1:86" s="24" customFormat="1" ht="29.25" customHeight="1" x14ac:dyDescent="0.25">
      <c r="A133" s="119"/>
      <c r="B133" s="44"/>
      <c r="C133" s="91"/>
      <c r="D133" s="91"/>
      <c r="E133" s="92"/>
      <c r="F133" s="92"/>
      <c r="G133" s="92"/>
      <c r="H133" s="92"/>
      <c r="I133" s="92"/>
      <c r="J133" s="93"/>
      <c r="K133" s="92"/>
      <c r="L133" s="92"/>
      <c r="M133" s="32"/>
      <c r="N133" s="35"/>
      <c r="O133" s="94"/>
      <c r="P133" s="35"/>
      <c r="Q133" s="38"/>
      <c r="R133" s="29">
        <v>5</v>
      </c>
      <c r="S133" s="95"/>
      <c r="T133" s="96"/>
      <c r="U133" s="96"/>
      <c r="V133" s="96"/>
      <c r="W133" s="96"/>
      <c r="X133" s="96"/>
      <c r="Y133" s="2" t="str">
        <f t="shared" ref="Y133:Y134" si="42">IF(AND(T133="Preventivo",U133="Automático"),"50%",IF(AND(T133="Preventivo",U133="Manual"),"40%",IF(AND(T133="Detectivo",U133="Automático"),"40%",IF(AND(T133="Detectivo",U133="Manual"),"30%",IF(AND(T133="Correctivo",U133="Automático"),"35%",IF(AND(T133="Correctivo",U133="Manual"),"25%",""))))))</f>
        <v/>
      </c>
      <c r="Z133" s="3" t="str">
        <f t="shared" ref="Z133:Z134" si="43">IFERROR(IF(AA133="","",IF(AA133&lt;=0.2,"Muy Baja",IF(AA133&lt;=0.4,"Baja",IF(AA133&lt;=0.6,"Media",IF(AA133&lt;=0.8,"Alta","Muy Alta"))))),"")</f>
        <v/>
      </c>
      <c r="AA133" s="4" t="str">
        <f>IFERROR(IF(AND(OR(T132="Preventivo", T132="Detectivo"),OR(T133="Preventivo", T133="Detectivo")),(AA132-(+AA132*Y133)),IF(OR(T133="Preventivo", T133="Detectivo"),(AA131-(+AA131*Y133)),IF(T133="Correctivo",AA132,""))),"")</f>
        <v/>
      </c>
      <c r="AB133" s="3" t="str">
        <f t="shared" ref="AB133:AB134" si="44">IFERROR(IF(AC133="","",IF(AC133&lt;=0.2,"Leve",IF(AC133&lt;=0.4,"Menor",IF(AC133&lt;=0.6,"Moderado",IF(AC133&lt;=0.8,"Mayor","Catastrófico"))))),"")</f>
        <v/>
      </c>
      <c r="AC133" s="4" t="str">
        <f>IF($I129="Corrupción",IFERROR(IF(AND(T132="Correctivo",T133="Correctivo"),(AC132),IF(T133="Correctivo",(AC131),IF(OR(T133="Preventivo",T133="Detectivo"),AC132,""))),""),IFERROR(IF(AND(T132="Correctivo",T133="Correctivo"),(AC132-(+AC132*Y133)),IF(T133="Correctivo",(AC131-(+AC131*Y133)),IF(OR(T133="Preventivo", T133="Detectivo"),AC132,""))),""))</f>
        <v/>
      </c>
      <c r="AD133" s="12" t="str">
        <f t="shared" si="41"/>
        <v/>
      </c>
      <c r="AE133" s="41"/>
      <c r="AF133" s="92"/>
      <c r="AG133" s="97"/>
      <c r="AH133" s="97"/>
      <c r="AI133" s="98"/>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row>
    <row r="134" spans="1:86" s="24" customFormat="1" ht="29.25" customHeight="1" thickBot="1" x14ac:dyDescent="0.3">
      <c r="A134" s="119"/>
      <c r="B134" s="45"/>
      <c r="C134" s="99"/>
      <c r="D134" s="99"/>
      <c r="E134" s="100"/>
      <c r="F134" s="100"/>
      <c r="G134" s="100"/>
      <c r="H134" s="100"/>
      <c r="I134" s="100"/>
      <c r="J134" s="101"/>
      <c r="K134" s="100"/>
      <c r="L134" s="100"/>
      <c r="M134" s="33"/>
      <c r="N134" s="36"/>
      <c r="O134" s="102"/>
      <c r="P134" s="36"/>
      <c r="Q134" s="39"/>
      <c r="R134" s="30">
        <v>6</v>
      </c>
      <c r="S134" s="103"/>
      <c r="T134" s="104"/>
      <c r="U134" s="104"/>
      <c r="V134" s="104"/>
      <c r="W134" s="104"/>
      <c r="X134" s="104"/>
      <c r="Y134" s="17" t="str">
        <f t="shared" si="42"/>
        <v/>
      </c>
      <c r="Z134" s="18" t="str">
        <f t="shared" si="43"/>
        <v/>
      </c>
      <c r="AA134" s="19" t="str">
        <f>IFERROR(IF(AND(OR(T132="Preventivo", T132="Detectivo"),OR(T134="Preventivo", T134="Detectivo")),(AA132-(+AA132*Y134)),IF(OR(T134="Preventivo", T134="Detectivo"),(AA131-(+AA131*Y134)),IF(T134="Correctivo",AA132,""))),"")</f>
        <v/>
      </c>
      <c r="AB134" s="18" t="str">
        <f t="shared" si="44"/>
        <v/>
      </c>
      <c r="AC134" s="19" t="str">
        <f>IF($I129="Corrupción",IFERROR(IF(AND(T133="Correctivo",T134="Correctivo"),(AC133),IF(T134="Correctivo",(AC132),IF(OR(T134="Preventivo",T134="Detectivo"),AC133,""))),""),IFERROR(IF(AND(T133="Correctivo",T134="Correctivo"),(AC133-(+AC133*Y134)),IF(T134="Correctivo",(AC132-(+AC132*Y134)),IF(OR(T134="Preventivo", T134="Detectivo"),AC133,""))),""))</f>
        <v/>
      </c>
      <c r="AD134" s="20" t="str">
        <f t="shared" si="41"/>
        <v/>
      </c>
      <c r="AE134" s="42"/>
      <c r="AF134" s="100"/>
      <c r="AG134" s="105"/>
      <c r="AH134" s="105"/>
      <c r="AI134" s="106"/>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row>
    <row r="135" spans="1:86" s="120" customFormat="1" x14ac:dyDescent="0.2">
      <c r="AD135" s="121"/>
    </row>
    <row r="136" spans="1:86" s="120" customFormat="1" x14ac:dyDescent="0.2">
      <c r="AD136" s="121"/>
    </row>
    <row r="137" spans="1:86" s="120" customFormat="1" x14ac:dyDescent="0.2">
      <c r="AD137" s="121"/>
    </row>
    <row r="138" spans="1:86" s="120" customFormat="1" x14ac:dyDescent="0.2">
      <c r="AD138" s="121"/>
    </row>
    <row r="139" spans="1:86" s="120" customFormat="1" x14ac:dyDescent="0.2">
      <c r="AD139" s="121"/>
    </row>
    <row r="140" spans="1:86" s="120" customFormat="1" x14ac:dyDescent="0.2">
      <c r="AD140" s="121"/>
    </row>
    <row r="141" spans="1:86" s="120" customFormat="1" x14ac:dyDescent="0.2">
      <c r="AD141" s="121"/>
    </row>
    <row r="142" spans="1:86" s="120" customFormat="1" x14ac:dyDescent="0.2">
      <c r="AD142" s="121"/>
    </row>
    <row r="143" spans="1:86" s="120" customFormat="1" x14ac:dyDescent="0.2">
      <c r="AD143" s="121"/>
    </row>
    <row r="144" spans="1:86" s="120" customFormat="1" x14ac:dyDescent="0.2">
      <c r="AD144" s="121"/>
    </row>
    <row r="145" spans="30:30" s="120" customFormat="1" x14ac:dyDescent="0.2">
      <c r="AD145" s="121"/>
    </row>
    <row r="146" spans="30:30" s="120" customFormat="1" x14ac:dyDescent="0.2">
      <c r="AD146" s="121"/>
    </row>
    <row r="147" spans="30:30" s="120" customFormat="1" x14ac:dyDescent="0.2">
      <c r="AD147" s="121"/>
    </row>
    <row r="148" spans="30:30" s="120" customFormat="1" x14ac:dyDescent="0.2">
      <c r="AD148" s="121"/>
    </row>
    <row r="149" spans="30:30" s="120" customFormat="1" x14ac:dyDescent="0.2">
      <c r="AD149" s="121"/>
    </row>
    <row r="150" spans="30:30" s="120" customFormat="1" x14ac:dyDescent="0.2">
      <c r="AD150" s="121"/>
    </row>
    <row r="151" spans="30:30" s="120" customFormat="1" x14ac:dyDescent="0.2">
      <c r="AD151" s="121"/>
    </row>
    <row r="152" spans="30:30" s="120" customFormat="1" x14ac:dyDescent="0.2">
      <c r="AD152" s="121"/>
    </row>
    <row r="153" spans="30:30" s="120" customFormat="1" x14ac:dyDescent="0.2">
      <c r="AD153" s="121"/>
    </row>
    <row r="154" spans="30:30" s="120" customFormat="1" x14ac:dyDescent="0.2">
      <c r="AD154" s="121"/>
    </row>
    <row r="155" spans="30:30" s="120" customFormat="1" x14ac:dyDescent="0.2">
      <c r="AD155" s="121"/>
    </row>
    <row r="156" spans="30:30" s="120" customFormat="1" x14ac:dyDescent="0.2">
      <c r="AD156" s="121"/>
    </row>
    <row r="157" spans="30:30" s="120" customFormat="1" x14ac:dyDescent="0.2">
      <c r="AD157" s="121"/>
    </row>
    <row r="158" spans="30:30" s="120" customFormat="1" x14ac:dyDescent="0.2">
      <c r="AD158" s="121"/>
    </row>
    <row r="159" spans="30:30" s="120" customFormat="1" x14ac:dyDescent="0.2">
      <c r="AD159" s="121"/>
    </row>
    <row r="160" spans="30:30" s="120" customFormat="1" x14ac:dyDescent="0.2">
      <c r="AD160" s="121"/>
    </row>
    <row r="161" spans="30:30" s="120" customFormat="1" x14ac:dyDescent="0.2">
      <c r="AD161" s="121"/>
    </row>
    <row r="162" spans="30:30" s="120" customFormat="1" x14ac:dyDescent="0.2">
      <c r="AD162" s="121"/>
    </row>
    <row r="163" spans="30:30" s="120" customFormat="1" x14ac:dyDescent="0.2">
      <c r="AD163" s="121"/>
    </row>
    <row r="164" spans="30:30" s="120" customFormat="1" x14ac:dyDescent="0.2">
      <c r="AD164" s="121"/>
    </row>
    <row r="165" spans="30:30" s="120" customFormat="1" x14ac:dyDescent="0.2">
      <c r="AD165" s="121"/>
    </row>
    <row r="166" spans="30:30" s="120" customFormat="1" x14ac:dyDescent="0.2">
      <c r="AD166" s="121"/>
    </row>
    <row r="167" spans="30:30" s="120" customFormat="1" x14ac:dyDescent="0.2">
      <c r="AD167" s="121"/>
    </row>
    <row r="168" spans="30:30" s="120" customFormat="1" x14ac:dyDescent="0.2">
      <c r="AD168" s="121"/>
    </row>
    <row r="169" spans="30:30" s="120" customFormat="1" x14ac:dyDescent="0.2">
      <c r="AD169" s="121"/>
    </row>
    <row r="170" spans="30:30" s="120" customFormat="1" x14ac:dyDescent="0.2">
      <c r="AD170" s="121"/>
    </row>
    <row r="171" spans="30:30" s="120" customFormat="1" x14ac:dyDescent="0.2">
      <c r="AD171" s="121"/>
    </row>
    <row r="172" spans="30:30" s="120" customFormat="1" x14ac:dyDescent="0.2">
      <c r="AD172" s="121"/>
    </row>
    <row r="173" spans="30:30" s="120" customFormat="1" x14ac:dyDescent="0.2">
      <c r="AD173" s="121"/>
    </row>
    <row r="174" spans="30:30" s="120" customFormat="1" x14ac:dyDescent="0.2">
      <c r="AD174" s="121"/>
    </row>
    <row r="175" spans="30:30" s="120" customFormat="1" x14ac:dyDescent="0.2">
      <c r="AD175" s="121"/>
    </row>
    <row r="176" spans="30:30" s="120" customFormat="1" x14ac:dyDescent="0.2">
      <c r="AD176" s="121"/>
    </row>
    <row r="177" spans="30:30" s="120" customFormat="1" x14ac:dyDescent="0.2">
      <c r="AD177" s="121"/>
    </row>
    <row r="178" spans="30:30" s="120" customFormat="1" x14ac:dyDescent="0.2">
      <c r="AD178" s="121"/>
    </row>
    <row r="179" spans="30:30" s="120" customFormat="1" x14ac:dyDescent="0.2">
      <c r="AD179" s="121"/>
    </row>
    <row r="180" spans="30:30" s="120" customFormat="1" x14ac:dyDescent="0.2">
      <c r="AD180" s="121"/>
    </row>
    <row r="181" spans="30:30" s="120" customFormat="1" x14ac:dyDescent="0.2">
      <c r="AD181" s="121"/>
    </row>
    <row r="182" spans="30:30" s="120" customFormat="1" x14ac:dyDescent="0.2">
      <c r="AD182" s="121"/>
    </row>
    <row r="183" spans="30:30" s="120" customFormat="1" x14ac:dyDescent="0.2">
      <c r="AD183" s="121"/>
    </row>
    <row r="184" spans="30:30" s="120" customFormat="1" x14ac:dyDescent="0.2">
      <c r="AD184" s="121"/>
    </row>
    <row r="185" spans="30:30" s="120" customFormat="1" x14ac:dyDescent="0.2">
      <c r="AD185" s="121"/>
    </row>
    <row r="186" spans="30:30" s="120" customFormat="1" x14ac:dyDescent="0.2">
      <c r="AD186" s="121"/>
    </row>
    <row r="187" spans="30:30" s="120" customFormat="1" x14ac:dyDescent="0.2">
      <c r="AD187" s="121"/>
    </row>
    <row r="188" spans="30:30" s="120" customFormat="1" x14ac:dyDescent="0.2">
      <c r="AD188" s="121"/>
    </row>
    <row r="189" spans="30:30" s="120" customFormat="1" x14ac:dyDescent="0.2">
      <c r="AD189" s="121"/>
    </row>
    <row r="190" spans="30:30" s="120" customFormat="1" x14ac:dyDescent="0.2">
      <c r="AD190" s="121"/>
    </row>
    <row r="191" spans="30:30" s="120" customFormat="1" x14ac:dyDescent="0.2">
      <c r="AD191" s="121"/>
    </row>
    <row r="192" spans="30:30" s="120" customFormat="1" x14ac:dyDescent="0.2">
      <c r="AD192" s="121"/>
    </row>
    <row r="193" spans="30:30" s="120" customFormat="1" x14ac:dyDescent="0.2">
      <c r="AD193" s="121"/>
    </row>
    <row r="194" spans="30:30" s="120" customFormat="1" x14ac:dyDescent="0.2">
      <c r="AD194" s="121"/>
    </row>
    <row r="195" spans="30:30" s="120" customFormat="1" x14ac:dyDescent="0.2">
      <c r="AD195" s="121"/>
    </row>
    <row r="196" spans="30:30" s="120" customFormat="1" x14ac:dyDescent="0.2">
      <c r="AD196" s="121"/>
    </row>
    <row r="197" spans="30:30" s="120" customFormat="1" x14ac:dyDescent="0.2">
      <c r="AD197" s="121"/>
    </row>
    <row r="198" spans="30:30" s="120" customFormat="1" x14ac:dyDescent="0.2">
      <c r="AD198" s="121"/>
    </row>
    <row r="199" spans="30:30" s="120" customFormat="1" x14ac:dyDescent="0.2">
      <c r="AD199" s="121"/>
    </row>
    <row r="200" spans="30:30" s="120" customFormat="1" x14ac:dyDescent="0.2">
      <c r="AD200" s="121"/>
    </row>
    <row r="201" spans="30:30" s="120" customFormat="1" x14ac:dyDescent="0.2">
      <c r="AD201" s="121"/>
    </row>
    <row r="202" spans="30:30" s="120" customFormat="1" x14ac:dyDescent="0.2">
      <c r="AD202" s="121"/>
    </row>
    <row r="203" spans="30:30" s="120" customFormat="1" x14ac:dyDescent="0.2">
      <c r="AD203" s="121"/>
    </row>
    <row r="204" spans="30:30" s="120" customFormat="1" x14ac:dyDescent="0.2">
      <c r="AD204" s="121"/>
    </row>
    <row r="205" spans="30:30" s="120" customFormat="1" x14ac:dyDescent="0.2">
      <c r="AD205" s="121"/>
    </row>
    <row r="206" spans="30:30" s="120" customFormat="1" x14ac:dyDescent="0.2">
      <c r="AD206" s="121"/>
    </row>
    <row r="207" spans="30:30" s="120" customFormat="1" x14ac:dyDescent="0.2">
      <c r="AD207" s="121"/>
    </row>
    <row r="208" spans="30:30" s="120" customFormat="1" x14ac:dyDescent="0.2">
      <c r="AD208" s="121"/>
    </row>
    <row r="209" spans="30:30" s="120" customFormat="1" x14ac:dyDescent="0.2">
      <c r="AD209" s="121"/>
    </row>
    <row r="210" spans="30:30" s="120" customFormat="1" x14ac:dyDescent="0.2">
      <c r="AD210" s="121"/>
    </row>
    <row r="211" spans="30:30" s="120" customFormat="1" x14ac:dyDescent="0.2">
      <c r="AD211" s="121"/>
    </row>
    <row r="212" spans="30:30" s="120" customFormat="1" x14ac:dyDescent="0.2">
      <c r="AD212" s="121"/>
    </row>
    <row r="213" spans="30:30" s="120" customFormat="1" x14ac:dyDescent="0.2">
      <c r="AD213" s="121"/>
    </row>
    <row r="214" spans="30:30" s="120" customFormat="1" x14ac:dyDescent="0.2">
      <c r="AD214" s="121"/>
    </row>
    <row r="215" spans="30:30" s="120" customFormat="1" x14ac:dyDescent="0.2">
      <c r="AD215" s="121"/>
    </row>
    <row r="216" spans="30:30" s="120" customFormat="1" x14ac:dyDescent="0.2">
      <c r="AD216" s="121"/>
    </row>
    <row r="217" spans="30:30" s="120" customFormat="1" x14ac:dyDescent="0.2">
      <c r="AD217" s="121"/>
    </row>
    <row r="218" spans="30:30" s="120" customFormat="1" x14ac:dyDescent="0.2">
      <c r="AD218" s="121"/>
    </row>
    <row r="219" spans="30:30" s="120" customFormat="1" x14ac:dyDescent="0.2">
      <c r="AD219" s="121"/>
    </row>
    <row r="220" spans="30:30" s="120" customFormat="1" x14ac:dyDescent="0.2">
      <c r="AD220" s="121"/>
    </row>
    <row r="221" spans="30:30" s="120" customFormat="1" x14ac:dyDescent="0.2">
      <c r="AD221" s="121"/>
    </row>
    <row r="222" spans="30:30" s="120" customFormat="1" x14ac:dyDescent="0.2">
      <c r="AD222" s="121"/>
    </row>
    <row r="223" spans="30:30" s="120" customFormat="1" x14ac:dyDescent="0.2">
      <c r="AD223" s="121"/>
    </row>
    <row r="224" spans="30:30" s="120" customFormat="1" x14ac:dyDescent="0.2">
      <c r="AD224" s="121"/>
    </row>
    <row r="225" spans="30:30" s="120" customFormat="1" x14ac:dyDescent="0.2">
      <c r="AD225" s="121"/>
    </row>
    <row r="226" spans="30:30" s="120" customFormat="1" x14ac:dyDescent="0.2">
      <c r="AD226" s="121"/>
    </row>
    <row r="227" spans="30:30" s="120" customFormat="1" x14ac:dyDescent="0.2">
      <c r="AD227" s="121"/>
    </row>
    <row r="228" spans="30:30" s="120" customFormat="1" x14ac:dyDescent="0.2">
      <c r="AD228" s="121"/>
    </row>
    <row r="229" spans="30:30" s="120" customFormat="1" x14ac:dyDescent="0.2">
      <c r="AD229" s="121"/>
    </row>
    <row r="230" spans="30:30" s="120" customFormat="1" x14ac:dyDescent="0.2">
      <c r="AD230" s="121"/>
    </row>
    <row r="231" spans="30:30" s="120" customFormat="1" x14ac:dyDescent="0.2">
      <c r="AD231" s="121"/>
    </row>
    <row r="232" spans="30:30" s="120" customFormat="1" x14ac:dyDescent="0.2">
      <c r="AD232" s="121"/>
    </row>
    <row r="233" spans="30:30" s="120" customFormat="1" x14ac:dyDescent="0.2">
      <c r="AD233" s="121"/>
    </row>
    <row r="234" spans="30:30" s="120" customFormat="1" x14ac:dyDescent="0.2">
      <c r="AD234" s="121"/>
    </row>
    <row r="235" spans="30:30" s="120" customFormat="1" x14ac:dyDescent="0.2">
      <c r="AD235" s="121"/>
    </row>
    <row r="236" spans="30:30" s="120" customFormat="1" x14ac:dyDescent="0.2">
      <c r="AD236" s="121"/>
    </row>
    <row r="237" spans="30:30" s="120" customFormat="1" x14ac:dyDescent="0.2">
      <c r="AD237" s="121"/>
    </row>
    <row r="238" spans="30:30" s="120" customFormat="1" x14ac:dyDescent="0.2">
      <c r="AD238" s="121"/>
    </row>
    <row r="239" spans="30:30" s="120" customFormat="1" x14ac:dyDescent="0.2">
      <c r="AD239" s="121"/>
    </row>
    <row r="240" spans="30:30" s="120" customFormat="1" x14ac:dyDescent="0.2">
      <c r="AD240" s="121"/>
    </row>
    <row r="241" spans="30:30" s="120" customFormat="1" x14ac:dyDescent="0.2">
      <c r="AD241" s="121"/>
    </row>
    <row r="242" spans="30:30" s="120" customFormat="1" x14ac:dyDescent="0.2">
      <c r="AD242" s="121"/>
    </row>
    <row r="243" spans="30:30" s="120" customFormat="1" x14ac:dyDescent="0.2">
      <c r="AD243" s="121"/>
    </row>
    <row r="244" spans="30:30" s="120" customFormat="1" x14ac:dyDescent="0.2">
      <c r="AD244" s="121"/>
    </row>
    <row r="245" spans="30:30" s="120" customFormat="1" x14ac:dyDescent="0.2">
      <c r="AD245" s="121"/>
    </row>
    <row r="246" spans="30:30" s="120" customFormat="1" x14ac:dyDescent="0.2">
      <c r="AD246" s="121"/>
    </row>
    <row r="247" spans="30:30" s="120" customFormat="1" x14ac:dyDescent="0.2">
      <c r="AD247" s="121"/>
    </row>
    <row r="248" spans="30:30" s="120" customFormat="1" x14ac:dyDescent="0.2">
      <c r="AD248" s="121"/>
    </row>
    <row r="249" spans="30:30" s="120" customFormat="1" x14ac:dyDescent="0.2">
      <c r="AD249" s="121"/>
    </row>
    <row r="250" spans="30:30" s="120" customFormat="1" x14ac:dyDescent="0.2">
      <c r="AD250" s="121"/>
    </row>
    <row r="251" spans="30:30" s="120" customFormat="1" x14ac:dyDescent="0.2">
      <c r="AD251" s="121"/>
    </row>
    <row r="252" spans="30:30" s="120" customFormat="1" x14ac:dyDescent="0.2">
      <c r="AD252" s="121"/>
    </row>
    <row r="253" spans="30:30" s="120" customFormat="1" x14ac:dyDescent="0.2">
      <c r="AD253" s="121"/>
    </row>
    <row r="254" spans="30:30" s="120" customFormat="1" x14ac:dyDescent="0.2">
      <c r="AD254" s="121"/>
    </row>
    <row r="255" spans="30:30" s="120" customFormat="1" x14ac:dyDescent="0.2">
      <c r="AD255" s="121"/>
    </row>
    <row r="256" spans="30:30" s="120" customFormat="1" x14ac:dyDescent="0.2">
      <c r="AD256" s="121"/>
    </row>
    <row r="257" spans="30:30" s="120" customFormat="1" x14ac:dyDescent="0.2">
      <c r="AD257" s="121"/>
    </row>
    <row r="258" spans="30:30" s="120" customFormat="1" x14ac:dyDescent="0.2">
      <c r="AD258" s="121"/>
    </row>
    <row r="259" spans="30:30" s="120" customFormat="1" x14ac:dyDescent="0.2">
      <c r="AD259" s="121"/>
    </row>
    <row r="260" spans="30:30" s="120" customFormat="1" x14ac:dyDescent="0.2">
      <c r="AD260" s="121"/>
    </row>
    <row r="261" spans="30:30" s="120" customFormat="1" x14ac:dyDescent="0.2">
      <c r="AD261" s="121"/>
    </row>
    <row r="262" spans="30:30" s="120" customFormat="1" x14ac:dyDescent="0.2">
      <c r="AD262" s="121"/>
    </row>
    <row r="263" spans="30:30" s="120" customFormat="1" x14ac:dyDescent="0.2">
      <c r="AD263" s="121"/>
    </row>
    <row r="264" spans="30:30" s="120" customFormat="1" x14ac:dyDescent="0.2">
      <c r="AD264" s="121"/>
    </row>
    <row r="265" spans="30:30" s="120" customFormat="1" x14ac:dyDescent="0.2">
      <c r="AD265" s="121"/>
    </row>
    <row r="266" spans="30:30" s="120" customFormat="1" x14ac:dyDescent="0.2">
      <c r="AD266" s="121"/>
    </row>
    <row r="267" spans="30:30" s="120" customFormat="1" x14ac:dyDescent="0.2">
      <c r="AD267" s="121"/>
    </row>
    <row r="268" spans="30:30" s="120" customFormat="1" x14ac:dyDescent="0.2">
      <c r="AD268" s="121"/>
    </row>
    <row r="269" spans="30:30" s="120" customFormat="1" x14ac:dyDescent="0.2">
      <c r="AD269" s="121"/>
    </row>
    <row r="270" spans="30:30" s="120" customFormat="1" x14ac:dyDescent="0.2">
      <c r="AD270" s="121"/>
    </row>
    <row r="271" spans="30:30" s="120" customFormat="1" x14ac:dyDescent="0.2">
      <c r="AD271" s="121"/>
    </row>
    <row r="272" spans="30:30" s="120" customFormat="1" x14ac:dyDescent="0.2">
      <c r="AD272" s="121"/>
    </row>
    <row r="273" spans="30:30" s="120" customFormat="1" x14ac:dyDescent="0.2">
      <c r="AD273" s="121"/>
    </row>
    <row r="274" spans="30:30" s="120" customFormat="1" x14ac:dyDescent="0.2">
      <c r="AD274" s="121"/>
    </row>
    <row r="275" spans="30:30" s="120" customFormat="1" x14ac:dyDescent="0.2">
      <c r="AD275" s="121"/>
    </row>
    <row r="276" spans="30:30" s="120" customFormat="1" x14ac:dyDescent="0.2">
      <c r="AD276" s="121"/>
    </row>
    <row r="277" spans="30:30" s="120" customFormat="1" x14ac:dyDescent="0.2">
      <c r="AD277" s="121"/>
    </row>
    <row r="278" spans="30:30" s="120" customFormat="1" x14ac:dyDescent="0.2">
      <c r="AD278" s="121"/>
    </row>
    <row r="279" spans="30:30" s="120" customFormat="1" x14ac:dyDescent="0.2">
      <c r="AD279" s="121"/>
    </row>
    <row r="280" spans="30:30" s="120" customFormat="1" x14ac:dyDescent="0.2">
      <c r="AD280" s="121"/>
    </row>
    <row r="281" spans="30:30" s="120" customFormat="1" x14ac:dyDescent="0.2">
      <c r="AD281" s="121"/>
    </row>
    <row r="282" spans="30:30" s="120" customFormat="1" x14ac:dyDescent="0.2">
      <c r="AD282" s="121"/>
    </row>
    <row r="283" spans="30:30" s="120" customFormat="1" x14ac:dyDescent="0.2">
      <c r="AD283" s="121"/>
    </row>
    <row r="284" spans="30:30" s="120" customFormat="1" x14ac:dyDescent="0.2">
      <c r="AD284" s="121"/>
    </row>
    <row r="285" spans="30:30" s="120" customFormat="1" x14ac:dyDescent="0.2">
      <c r="AD285" s="121"/>
    </row>
    <row r="286" spans="30:30" s="120" customFormat="1" x14ac:dyDescent="0.2">
      <c r="AD286" s="121"/>
    </row>
    <row r="287" spans="30:30" s="120" customFormat="1" x14ac:dyDescent="0.2">
      <c r="AD287" s="121"/>
    </row>
    <row r="288" spans="30:30" s="120" customFormat="1" x14ac:dyDescent="0.2">
      <c r="AD288" s="121"/>
    </row>
    <row r="289" spans="30:30" s="120" customFormat="1" x14ac:dyDescent="0.2">
      <c r="AD289" s="121"/>
    </row>
    <row r="290" spans="30:30" s="120" customFormat="1" x14ac:dyDescent="0.2">
      <c r="AD290" s="121"/>
    </row>
    <row r="291" spans="30:30" s="120" customFormat="1" x14ac:dyDescent="0.2">
      <c r="AD291" s="121"/>
    </row>
    <row r="292" spans="30:30" s="120" customFormat="1" x14ac:dyDescent="0.2">
      <c r="AD292" s="121"/>
    </row>
    <row r="293" spans="30:30" s="120" customFormat="1" x14ac:dyDescent="0.2">
      <c r="AD293" s="121"/>
    </row>
    <row r="294" spans="30:30" s="120" customFormat="1" x14ac:dyDescent="0.2">
      <c r="AD294" s="121"/>
    </row>
    <row r="295" spans="30:30" s="120" customFormat="1" x14ac:dyDescent="0.2">
      <c r="AD295" s="121"/>
    </row>
    <row r="296" spans="30:30" s="120" customFormat="1" x14ac:dyDescent="0.2">
      <c r="AD296" s="121"/>
    </row>
    <row r="297" spans="30:30" s="120" customFormat="1" x14ac:dyDescent="0.2">
      <c r="AD297" s="121"/>
    </row>
    <row r="298" spans="30:30" s="120" customFormat="1" x14ac:dyDescent="0.2">
      <c r="AD298" s="121"/>
    </row>
    <row r="299" spans="30:30" s="120" customFormat="1" x14ac:dyDescent="0.2">
      <c r="AD299" s="121"/>
    </row>
    <row r="300" spans="30:30" s="120" customFormat="1" x14ac:dyDescent="0.2">
      <c r="AD300" s="121"/>
    </row>
    <row r="301" spans="30:30" s="120" customFormat="1" x14ac:dyDescent="0.2">
      <c r="AD301" s="121"/>
    </row>
    <row r="302" spans="30:30" s="120" customFormat="1" x14ac:dyDescent="0.2">
      <c r="AD302" s="121"/>
    </row>
    <row r="303" spans="30:30" s="120" customFormat="1" x14ac:dyDescent="0.2">
      <c r="AD303" s="121"/>
    </row>
    <row r="304" spans="30:30" s="120" customFormat="1" x14ac:dyDescent="0.2">
      <c r="AD304" s="121"/>
    </row>
    <row r="305" spans="30:30" s="120" customFormat="1" x14ac:dyDescent="0.2">
      <c r="AD305" s="121"/>
    </row>
    <row r="306" spans="30:30" s="120" customFormat="1" x14ac:dyDescent="0.2">
      <c r="AD306" s="121"/>
    </row>
    <row r="307" spans="30:30" s="120" customFormat="1" x14ac:dyDescent="0.2">
      <c r="AD307" s="121"/>
    </row>
    <row r="308" spans="30:30" s="120" customFormat="1" x14ac:dyDescent="0.2">
      <c r="AD308" s="121"/>
    </row>
    <row r="309" spans="30:30" s="120" customFormat="1" x14ac:dyDescent="0.2">
      <c r="AD309" s="121"/>
    </row>
    <row r="310" spans="30:30" s="120" customFormat="1" x14ac:dyDescent="0.2">
      <c r="AD310" s="121"/>
    </row>
    <row r="311" spans="30:30" s="120" customFormat="1" x14ac:dyDescent="0.2">
      <c r="AD311" s="121"/>
    </row>
    <row r="312" spans="30:30" s="120" customFormat="1" x14ac:dyDescent="0.2">
      <c r="AD312" s="121"/>
    </row>
    <row r="313" spans="30:30" s="120" customFormat="1" x14ac:dyDescent="0.2">
      <c r="AD313" s="121"/>
    </row>
    <row r="314" spans="30:30" s="120" customFormat="1" x14ac:dyDescent="0.2">
      <c r="AD314" s="121"/>
    </row>
    <row r="315" spans="30:30" s="120" customFormat="1" x14ac:dyDescent="0.2">
      <c r="AD315" s="121"/>
    </row>
    <row r="316" spans="30:30" s="120" customFormat="1" x14ac:dyDescent="0.2">
      <c r="AD316" s="121"/>
    </row>
    <row r="317" spans="30:30" s="120" customFormat="1" x14ac:dyDescent="0.2">
      <c r="AD317" s="121"/>
    </row>
    <row r="318" spans="30:30" s="120" customFormat="1" x14ac:dyDescent="0.2">
      <c r="AD318" s="121"/>
    </row>
    <row r="319" spans="30:30" s="120" customFormat="1" x14ac:dyDescent="0.2">
      <c r="AD319" s="121"/>
    </row>
    <row r="320" spans="30:30" s="120" customFormat="1" x14ac:dyDescent="0.2">
      <c r="AD320" s="121"/>
    </row>
    <row r="321" spans="30:30" s="120" customFormat="1" x14ac:dyDescent="0.2">
      <c r="AD321" s="121"/>
    </row>
    <row r="322" spans="30:30" s="120" customFormat="1" x14ac:dyDescent="0.2">
      <c r="AD322" s="121"/>
    </row>
    <row r="323" spans="30:30" s="120" customFormat="1" x14ac:dyDescent="0.2">
      <c r="AD323" s="121"/>
    </row>
    <row r="324" spans="30:30" s="120" customFormat="1" x14ac:dyDescent="0.2">
      <c r="AD324" s="121"/>
    </row>
    <row r="325" spans="30:30" s="120" customFormat="1" x14ac:dyDescent="0.2">
      <c r="AD325" s="121"/>
    </row>
    <row r="326" spans="30:30" s="120" customFormat="1" x14ac:dyDescent="0.2">
      <c r="AD326" s="121"/>
    </row>
    <row r="327" spans="30:30" s="120" customFormat="1" x14ac:dyDescent="0.2">
      <c r="AD327" s="121"/>
    </row>
    <row r="328" spans="30:30" s="120" customFormat="1" x14ac:dyDescent="0.2">
      <c r="AD328" s="121"/>
    </row>
    <row r="329" spans="30:30" s="120" customFormat="1" x14ac:dyDescent="0.2">
      <c r="AD329" s="121"/>
    </row>
    <row r="330" spans="30:30" s="120" customFormat="1" x14ac:dyDescent="0.2">
      <c r="AD330" s="121"/>
    </row>
    <row r="331" spans="30:30" s="120" customFormat="1" x14ac:dyDescent="0.2">
      <c r="AD331" s="121"/>
    </row>
    <row r="332" spans="30:30" s="120" customFormat="1" x14ac:dyDescent="0.2">
      <c r="AD332" s="121"/>
    </row>
    <row r="333" spans="30:30" s="120" customFormat="1" x14ac:dyDescent="0.2">
      <c r="AD333" s="121"/>
    </row>
    <row r="334" spans="30:30" s="120" customFormat="1" x14ac:dyDescent="0.2">
      <c r="AD334" s="121"/>
    </row>
    <row r="335" spans="30:30" s="120" customFormat="1" x14ac:dyDescent="0.2">
      <c r="AD335" s="121"/>
    </row>
    <row r="336" spans="30:30" s="120" customFormat="1" x14ac:dyDescent="0.2">
      <c r="AD336" s="121"/>
    </row>
    <row r="337" spans="30:30" s="120" customFormat="1" x14ac:dyDescent="0.2">
      <c r="AD337" s="121"/>
    </row>
    <row r="338" spans="30:30" s="120" customFormat="1" x14ac:dyDescent="0.2">
      <c r="AD338" s="121"/>
    </row>
    <row r="339" spans="30:30" s="120" customFormat="1" x14ac:dyDescent="0.2">
      <c r="AD339" s="121"/>
    </row>
    <row r="340" spans="30:30" s="120" customFormat="1" x14ac:dyDescent="0.2">
      <c r="AD340" s="121"/>
    </row>
    <row r="341" spans="30:30" s="120" customFormat="1" x14ac:dyDescent="0.2">
      <c r="AD341" s="121"/>
    </row>
    <row r="342" spans="30:30" s="120" customFormat="1" x14ac:dyDescent="0.2">
      <c r="AD342" s="121"/>
    </row>
    <row r="343" spans="30:30" s="120" customFormat="1" x14ac:dyDescent="0.2">
      <c r="AD343" s="121"/>
    </row>
    <row r="344" spans="30:30" s="120" customFormat="1" x14ac:dyDescent="0.2">
      <c r="AD344" s="121"/>
    </row>
    <row r="345" spans="30:30" s="120" customFormat="1" x14ac:dyDescent="0.2">
      <c r="AD345" s="121"/>
    </row>
    <row r="346" spans="30:30" s="120" customFormat="1" x14ac:dyDescent="0.2">
      <c r="AD346" s="121"/>
    </row>
    <row r="347" spans="30:30" s="120" customFormat="1" x14ac:dyDescent="0.2">
      <c r="AD347" s="121"/>
    </row>
    <row r="348" spans="30:30" s="120" customFormat="1" x14ac:dyDescent="0.2">
      <c r="AD348" s="121"/>
    </row>
    <row r="349" spans="30:30" s="120" customFormat="1" x14ac:dyDescent="0.2">
      <c r="AD349" s="121"/>
    </row>
    <row r="350" spans="30:30" s="120" customFormat="1" x14ac:dyDescent="0.2">
      <c r="AD350" s="121"/>
    </row>
    <row r="351" spans="30:30" s="120" customFormat="1" x14ac:dyDescent="0.2">
      <c r="AD351" s="121"/>
    </row>
    <row r="352" spans="30:30" s="120" customFormat="1" x14ac:dyDescent="0.2">
      <c r="AD352" s="121"/>
    </row>
    <row r="353" spans="30:30" s="120" customFormat="1" x14ac:dyDescent="0.2">
      <c r="AD353" s="121"/>
    </row>
    <row r="354" spans="30:30" s="120" customFormat="1" x14ac:dyDescent="0.2">
      <c r="AD354" s="121"/>
    </row>
    <row r="355" spans="30:30" s="120" customFormat="1" x14ac:dyDescent="0.2">
      <c r="AD355" s="121"/>
    </row>
    <row r="356" spans="30:30" s="120" customFormat="1" x14ac:dyDescent="0.2">
      <c r="AD356" s="121"/>
    </row>
    <row r="357" spans="30:30" s="120" customFormat="1" x14ac:dyDescent="0.2">
      <c r="AD357" s="121"/>
    </row>
    <row r="358" spans="30:30" s="120" customFormat="1" x14ac:dyDescent="0.2">
      <c r="AD358" s="121"/>
    </row>
    <row r="359" spans="30:30" s="120" customFormat="1" x14ac:dyDescent="0.2">
      <c r="AD359" s="121"/>
    </row>
    <row r="360" spans="30:30" s="120" customFormat="1" x14ac:dyDescent="0.2">
      <c r="AD360" s="121"/>
    </row>
    <row r="361" spans="30:30" s="120" customFormat="1" x14ac:dyDescent="0.2">
      <c r="AD361" s="121"/>
    </row>
    <row r="362" spans="30:30" s="120" customFormat="1" x14ac:dyDescent="0.2">
      <c r="AD362" s="121"/>
    </row>
    <row r="363" spans="30:30" s="120" customFormat="1" x14ac:dyDescent="0.2">
      <c r="AD363" s="121"/>
    </row>
    <row r="364" spans="30:30" s="120" customFormat="1" x14ac:dyDescent="0.2">
      <c r="AD364" s="121"/>
    </row>
    <row r="365" spans="30:30" s="120" customFormat="1" x14ac:dyDescent="0.2">
      <c r="AD365" s="121"/>
    </row>
    <row r="366" spans="30:30" s="120" customFormat="1" x14ac:dyDescent="0.2">
      <c r="AD366" s="121"/>
    </row>
    <row r="367" spans="30:30" s="120" customFormat="1" x14ac:dyDescent="0.2">
      <c r="AD367" s="121"/>
    </row>
    <row r="368" spans="30:30" s="120" customFormat="1" x14ac:dyDescent="0.2">
      <c r="AD368" s="121"/>
    </row>
    <row r="369" spans="30:30" s="120" customFormat="1" x14ac:dyDescent="0.2">
      <c r="AD369" s="121"/>
    </row>
    <row r="370" spans="30:30" s="120" customFormat="1" x14ac:dyDescent="0.2">
      <c r="AD370" s="121"/>
    </row>
    <row r="371" spans="30:30" s="120" customFormat="1" x14ac:dyDescent="0.2">
      <c r="AD371" s="121"/>
    </row>
    <row r="372" spans="30:30" s="120" customFormat="1" x14ac:dyDescent="0.2">
      <c r="AD372" s="121"/>
    </row>
    <row r="373" spans="30:30" s="120" customFormat="1" x14ac:dyDescent="0.2">
      <c r="AD373" s="121"/>
    </row>
    <row r="374" spans="30:30" s="120" customFormat="1" x14ac:dyDescent="0.2">
      <c r="AD374" s="121"/>
    </row>
    <row r="375" spans="30:30" s="120" customFormat="1" x14ac:dyDescent="0.2">
      <c r="AD375" s="121"/>
    </row>
    <row r="376" spans="30:30" s="120" customFormat="1" x14ac:dyDescent="0.2">
      <c r="AD376" s="121"/>
    </row>
    <row r="377" spans="30:30" s="120" customFormat="1" x14ac:dyDescent="0.2">
      <c r="AD377" s="121"/>
    </row>
    <row r="378" spans="30:30" s="120" customFormat="1" x14ac:dyDescent="0.2">
      <c r="AD378" s="121"/>
    </row>
    <row r="379" spans="30:30" s="120" customFormat="1" x14ac:dyDescent="0.2">
      <c r="AD379" s="121"/>
    </row>
    <row r="380" spans="30:30" s="120" customFormat="1" x14ac:dyDescent="0.2">
      <c r="AD380" s="121"/>
    </row>
    <row r="381" spans="30:30" s="120" customFormat="1" x14ac:dyDescent="0.2">
      <c r="AD381" s="121"/>
    </row>
    <row r="382" spans="30:30" s="120" customFormat="1" x14ac:dyDescent="0.2">
      <c r="AD382" s="121"/>
    </row>
    <row r="383" spans="30:30" s="120" customFormat="1" x14ac:dyDescent="0.2">
      <c r="AD383" s="121"/>
    </row>
    <row r="384" spans="30:30" s="120" customFormat="1" x14ac:dyDescent="0.2">
      <c r="AD384" s="121"/>
    </row>
    <row r="385" spans="30:30" s="120" customFormat="1" x14ac:dyDescent="0.2">
      <c r="AD385" s="121"/>
    </row>
    <row r="386" spans="30:30" s="120" customFormat="1" x14ac:dyDescent="0.2">
      <c r="AD386" s="121"/>
    </row>
    <row r="387" spans="30:30" s="120" customFormat="1" x14ac:dyDescent="0.2">
      <c r="AD387" s="121"/>
    </row>
    <row r="388" spans="30:30" s="120" customFormat="1" x14ac:dyDescent="0.2">
      <c r="AD388" s="121"/>
    </row>
    <row r="389" spans="30:30" s="120" customFormat="1" x14ac:dyDescent="0.2">
      <c r="AD389" s="121"/>
    </row>
    <row r="390" spans="30:30" s="120" customFormat="1" x14ac:dyDescent="0.2">
      <c r="AD390" s="121"/>
    </row>
    <row r="391" spans="30:30" s="120" customFormat="1" x14ac:dyDescent="0.2">
      <c r="AD391" s="121"/>
    </row>
    <row r="392" spans="30:30" s="120" customFormat="1" x14ac:dyDescent="0.2">
      <c r="AD392" s="121"/>
    </row>
    <row r="393" spans="30:30" s="120" customFormat="1" x14ac:dyDescent="0.2">
      <c r="AD393" s="121"/>
    </row>
    <row r="394" spans="30:30" s="120" customFormat="1" x14ac:dyDescent="0.2">
      <c r="AD394" s="121"/>
    </row>
    <row r="395" spans="30:30" s="120" customFormat="1" x14ac:dyDescent="0.2">
      <c r="AD395" s="121"/>
    </row>
    <row r="396" spans="30:30" s="120" customFormat="1" x14ac:dyDescent="0.2">
      <c r="AD396" s="121"/>
    </row>
    <row r="397" spans="30:30" s="120" customFormat="1" x14ac:dyDescent="0.2">
      <c r="AD397" s="121"/>
    </row>
    <row r="398" spans="30:30" s="120" customFormat="1" x14ac:dyDescent="0.2">
      <c r="AD398" s="121"/>
    </row>
    <row r="399" spans="30:30" s="120" customFormat="1" x14ac:dyDescent="0.2">
      <c r="AD399" s="121"/>
    </row>
    <row r="400" spans="30:30" s="120" customFormat="1" x14ac:dyDescent="0.2">
      <c r="AD400" s="121"/>
    </row>
    <row r="401" spans="30:30" s="120" customFormat="1" x14ac:dyDescent="0.2">
      <c r="AD401" s="121"/>
    </row>
    <row r="402" spans="30:30" s="120" customFormat="1" x14ac:dyDescent="0.2">
      <c r="AD402" s="121"/>
    </row>
    <row r="403" spans="30:30" s="120" customFormat="1" x14ac:dyDescent="0.2">
      <c r="AD403" s="121"/>
    </row>
    <row r="404" spans="30:30" s="120" customFormat="1" x14ac:dyDescent="0.2">
      <c r="AD404" s="121"/>
    </row>
    <row r="405" spans="30:30" s="120" customFormat="1" x14ac:dyDescent="0.2">
      <c r="AD405" s="121"/>
    </row>
    <row r="406" spans="30:30" s="120" customFormat="1" x14ac:dyDescent="0.2">
      <c r="AD406" s="121"/>
    </row>
    <row r="407" spans="30:30" s="120" customFormat="1" x14ac:dyDescent="0.2">
      <c r="AD407" s="121"/>
    </row>
    <row r="408" spans="30:30" s="120" customFormat="1" x14ac:dyDescent="0.2">
      <c r="AD408" s="121"/>
    </row>
    <row r="409" spans="30:30" s="120" customFormat="1" x14ac:dyDescent="0.2">
      <c r="AD409" s="121"/>
    </row>
    <row r="410" spans="30:30" s="120" customFormat="1" x14ac:dyDescent="0.2">
      <c r="AD410" s="121"/>
    </row>
    <row r="411" spans="30:30" s="120" customFormat="1" x14ac:dyDescent="0.2">
      <c r="AD411" s="121"/>
    </row>
    <row r="412" spans="30:30" s="120" customFormat="1" x14ac:dyDescent="0.2">
      <c r="AD412" s="121"/>
    </row>
    <row r="413" spans="30:30" s="120" customFormat="1" x14ac:dyDescent="0.2">
      <c r="AD413" s="121"/>
    </row>
    <row r="414" spans="30:30" s="120" customFormat="1" x14ac:dyDescent="0.2">
      <c r="AD414" s="121"/>
    </row>
    <row r="415" spans="30:30" s="120" customFormat="1" x14ac:dyDescent="0.2">
      <c r="AD415" s="121"/>
    </row>
    <row r="416" spans="30:30" s="120" customFormat="1" x14ac:dyDescent="0.2">
      <c r="AD416" s="121"/>
    </row>
    <row r="417" spans="30:30" s="120" customFormat="1" x14ac:dyDescent="0.2">
      <c r="AD417" s="121"/>
    </row>
    <row r="418" spans="30:30" s="120" customFormat="1" x14ac:dyDescent="0.2">
      <c r="AD418" s="121"/>
    </row>
    <row r="419" spans="30:30" s="120" customFormat="1" x14ac:dyDescent="0.2">
      <c r="AD419" s="121"/>
    </row>
    <row r="420" spans="30:30" s="120" customFormat="1" x14ac:dyDescent="0.2">
      <c r="AD420" s="121"/>
    </row>
    <row r="421" spans="30:30" s="120" customFormat="1" x14ac:dyDescent="0.2">
      <c r="AD421" s="121"/>
    </row>
    <row r="422" spans="30:30" s="120" customFormat="1" x14ac:dyDescent="0.2">
      <c r="AD422" s="121"/>
    </row>
    <row r="423" spans="30:30" s="120" customFormat="1" x14ac:dyDescent="0.2">
      <c r="AD423" s="121"/>
    </row>
    <row r="424" spans="30:30" s="120" customFormat="1" x14ac:dyDescent="0.2">
      <c r="AD424" s="121"/>
    </row>
    <row r="425" spans="30:30" s="120" customFormat="1" x14ac:dyDescent="0.2">
      <c r="AD425" s="121"/>
    </row>
    <row r="426" spans="30:30" s="120" customFormat="1" x14ac:dyDescent="0.2">
      <c r="AD426" s="121"/>
    </row>
    <row r="427" spans="30:30" s="120" customFormat="1" x14ac:dyDescent="0.2">
      <c r="AD427" s="121"/>
    </row>
    <row r="428" spans="30:30" s="120" customFormat="1" x14ac:dyDescent="0.2">
      <c r="AD428" s="121"/>
    </row>
    <row r="429" spans="30:30" s="120" customFormat="1" x14ac:dyDescent="0.2">
      <c r="AD429" s="121"/>
    </row>
    <row r="430" spans="30:30" s="120" customFormat="1" x14ac:dyDescent="0.2">
      <c r="AD430" s="121"/>
    </row>
    <row r="431" spans="30:30" s="120" customFormat="1" x14ac:dyDescent="0.2">
      <c r="AD431" s="121"/>
    </row>
    <row r="432" spans="30:30" s="120" customFormat="1" x14ac:dyDescent="0.2">
      <c r="AD432" s="121"/>
    </row>
    <row r="433" spans="30:30" s="120" customFormat="1" x14ac:dyDescent="0.2">
      <c r="AD433" s="121"/>
    </row>
    <row r="434" spans="30:30" s="120" customFormat="1" x14ac:dyDescent="0.2">
      <c r="AD434" s="121"/>
    </row>
    <row r="435" spans="30:30" s="120" customFormat="1" x14ac:dyDescent="0.2">
      <c r="AD435" s="121"/>
    </row>
    <row r="436" spans="30:30" s="120" customFormat="1" x14ac:dyDescent="0.2">
      <c r="AD436" s="121"/>
    </row>
    <row r="437" spans="30:30" s="120" customFormat="1" x14ac:dyDescent="0.2">
      <c r="AD437" s="121"/>
    </row>
    <row r="438" spans="30:30" s="120" customFormat="1" x14ac:dyDescent="0.2">
      <c r="AD438" s="121"/>
    </row>
    <row r="439" spans="30:30" s="120" customFormat="1" x14ac:dyDescent="0.2">
      <c r="AD439" s="121"/>
    </row>
    <row r="440" spans="30:30" s="120" customFormat="1" x14ac:dyDescent="0.2">
      <c r="AD440" s="121"/>
    </row>
    <row r="441" spans="30:30" s="120" customFormat="1" x14ac:dyDescent="0.2">
      <c r="AD441" s="121"/>
    </row>
    <row r="442" spans="30:30" s="120" customFormat="1" x14ac:dyDescent="0.2">
      <c r="AD442" s="121"/>
    </row>
    <row r="443" spans="30:30" s="120" customFormat="1" x14ac:dyDescent="0.2">
      <c r="AD443" s="121"/>
    </row>
    <row r="444" spans="30:30" s="120" customFormat="1" x14ac:dyDescent="0.2">
      <c r="AD444" s="121"/>
    </row>
    <row r="445" spans="30:30" s="120" customFormat="1" x14ac:dyDescent="0.2">
      <c r="AD445" s="121"/>
    </row>
    <row r="446" spans="30:30" s="120" customFormat="1" x14ac:dyDescent="0.2">
      <c r="AD446" s="121"/>
    </row>
    <row r="447" spans="30:30" s="120" customFormat="1" x14ac:dyDescent="0.2">
      <c r="AD447" s="121"/>
    </row>
    <row r="448" spans="30:30" s="120" customFormat="1" x14ac:dyDescent="0.2">
      <c r="AD448" s="121"/>
    </row>
    <row r="449" spans="30:30" s="120" customFormat="1" x14ac:dyDescent="0.2">
      <c r="AD449" s="121"/>
    </row>
    <row r="450" spans="30:30" s="120" customFormat="1" x14ac:dyDescent="0.2">
      <c r="AD450" s="121"/>
    </row>
    <row r="451" spans="30:30" s="120" customFormat="1" x14ac:dyDescent="0.2">
      <c r="AD451" s="121"/>
    </row>
    <row r="452" spans="30:30" s="120" customFormat="1" x14ac:dyDescent="0.2">
      <c r="AD452" s="121"/>
    </row>
    <row r="453" spans="30:30" s="120" customFormat="1" x14ac:dyDescent="0.2">
      <c r="AD453" s="121"/>
    </row>
    <row r="454" spans="30:30" s="120" customFormat="1" x14ac:dyDescent="0.2">
      <c r="AD454" s="121"/>
    </row>
    <row r="455" spans="30:30" s="120" customFormat="1" x14ac:dyDescent="0.2">
      <c r="AD455" s="121"/>
    </row>
    <row r="456" spans="30:30" s="120" customFormat="1" x14ac:dyDescent="0.2">
      <c r="AD456" s="121"/>
    </row>
    <row r="457" spans="30:30" s="120" customFormat="1" x14ac:dyDescent="0.2">
      <c r="AD457" s="121"/>
    </row>
    <row r="458" spans="30:30" s="120" customFormat="1" x14ac:dyDescent="0.2">
      <c r="AD458" s="121"/>
    </row>
    <row r="459" spans="30:30" s="120" customFormat="1" x14ac:dyDescent="0.2">
      <c r="AD459" s="121"/>
    </row>
    <row r="460" spans="30:30" s="120" customFormat="1" x14ac:dyDescent="0.2">
      <c r="AD460" s="121"/>
    </row>
    <row r="461" spans="30:30" s="120" customFormat="1" x14ac:dyDescent="0.2">
      <c r="AD461" s="121"/>
    </row>
    <row r="462" spans="30:30" s="120" customFormat="1" x14ac:dyDescent="0.2">
      <c r="AD462" s="121"/>
    </row>
    <row r="463" spans="30:30" s="120" customFormat="1" x14ac:dyDescent="0.2">
      <c r="AD463" s="121"/>
    </row>
    <row r="464" spans="30:30" s="120" customFormat="1" x14ac:dyDescent="0.2">
      <c r="AD464" s="121"/>
    </row>
    <row r="465" spans="30:30" s="120" customFormat="1" x14ac:dyDescent="0.2">
      <c r="AD465" s="121"/>
    </row>
    <row r="466" spans="30:30" s="120" customFormat="1" x14ac:dyDescent="0.2">
      <c r="AD466" s="121"/>
    </row>
    <row r="467" spans="30:30" s="120" customFormat="1" x14ac:dyDescent="0.2">
      <c r="AD467" s="121"/>
    </row>
    <row r="468" spans="30:30" s="120" customFormat="1" x14ac:dyDescent="0.2">
      <c r="AD468" s="121"/>
    </row>
    <row r="469" spans="30:30" s="120" customFormat="1" x14ac:dyDescent="0.2">
      <c r="AD469" s="121"/>
    </row>
    <row r="470" spans="30:30" s="120" customFormat="1" x14ac:dyDescent="0.2">
      <c r="AD470" s="121"/>
    </row>
    <row r="471" spans="30:30" s="120" customFormat="1" x14ac:dyDescent="0.2">
      <c r="AD471" s="121"/>
    </row>
    <row r="472" spans="30:30" s="120" customFormat="1" x14ac:dyDescent="0.2">
      <c r="AD472" s="121"/>
    </row>
    <row r="473" spans="30:30" s="120" customFormat="1" x14ac:dyDescent="0.2">
      <c r="AD473" s="121"/>
    </row>
    <row r="474" spans="30:30" s="120" customFormat="1" x14ac:dyDescent="0.2">
      <c r="AD474" s="121"/>
    </row>
    <row r="475" spans="30:30" s="120" customFormat="1" x14ac:dyDescent="0.2">
      <c r="AD475" s="121"/>
    </row>
    <row r="476" spans="30:30" s="120" customFormat="1" x14ac:dyDescent="0.2">
      <c r="AD476" s="121"/>
    </row>
    <row r="477" spans="30:30" s="120" customFormat="1" x14ac:dyDescent="0.2">
      <c r="AD477" s="121"/>
    </row>
    <row r="478" spans="30:30" s="120" customFormat="1" x14ac:dyDescent="0.2">
      <c r="AD478" s="121"/>
    </row>
    <row r="479" spans="30:30" s="120" customFormat="1" x14ac:dyDescent="0.2">
      <c r="AD479" s="121"/>
    </row>
    <row r="480" spans="30:30" s="120" customFormat="1" x14ac:dyDescent="0.2">
      <c r="AD480" s="121"/>
    </row>
    <row r="481" spans="30:30" s="120" customFormat="1" x14ac:dyDescent="0.2">
      <c r="AD481" s="121"/>
    </row>
    <row r="482" spans="30:30" s="120" customFormat="1" x14ac:dyDescent="0.2">
      <c r="AD482" s="121"/>
    </row>
    <row r="483" spans="30:30" s="120" customFormat="1" x14ac:dyDescent="0.2">
      <c r="AD483" s="121"/>
    </row>
    <row r="484" spans="30:30" s="120" customFormat="1" x14ac:dyDescent="0.2">
      <c r="AD484" s="121"/>
    </row>
    <row r="485" spans="30:30" s="120" customFormat="1" x14ac:dyDescent="0.2">
      <c r="AD485" s="121"/>
    </row>
    <row r="486" spans="30:30" s="120" customFormat="1" x14ac:dyDescent="0.2">
      <c r="AD486" s="121"/>
    </row>
    <row r="487" spans="30:30" s="120" customFormat="1" x14ac:dyDescent="0.2">
      <c r="AD487" s="121"/>
    </row>
    <row r="488" spans="30:30" s="120" customFormat="1" x14ac:dyDescent="0.2">
      <c r="AD488" s="121"/>
    </row>
    <row r="489" spans="30:30" s="120" customFormat="1" x14ac:dyDescent="0.2">
      <c r="AD489" s="121"/>
    </row>
    <row r="490" spans="30:30" s="120" customFormat="1" x14ac:dyDescent="0.2">
      <c r="AD490" s="121"/>
    </row>
    <row r="491" spans="30:30" s="120" customFormat="1" x14ac:dyDescent="0.2">
      <c r="AD491" s="121"/>
    </row>
    <row r="492" spans="30:30" s="120" customFormat="1" x14ac:dyDescent="0.2">
      <c r="AD492" s="121"/>
    </row>
    <row r="493" spans="30:30" s="120" customFormat="1" x14ac:dyDescent="0.2">
      <c r="AD493" s="121"/>
    </row>
    <row r="494" spans="30:30" s="120" customFormat="1" x14ac:dyDescent="0.2">
      <c r="AD494" s="121"/>
    </row>
    <row r="495" spans="30:30" s="120" customFormat="1" x14ac:dyDescent="0.2">
      <c r="AD495" s="121"/>
    </row>
    <row r="496" spans="30:30" s="120" customFormat="1" x14ac:dyDescent="0.2">
      <c r="AD496" s="121"/>
    </row>
    <row r="497" spans="30:30" s="120" customFormat="1" x14ac:dyDescent="0.2">
      <c r="AD497" s="121"/>
    </row>
    <row r="498" spans="30:30" s="120" customFormat="1" x14ac:dyDescent="0.2">
      <c r="AD498" s="121"/>
    </row>
    <row r="499" spans="30:30" s="120" customFormat="1" x14ac:dyDescent="0.2">
      <c r="AD499" s="121"/>
    </row>
    <row r="500" spans="30:30" s="120" customFormat="1" x14ac:dyDescent="0.2">
      <c r="AD500" s="121"/>
    </row>
    <row r="501" spans="30:30" s="120" customFormat="1" x14ac:dyDescent="0.2">
      <c r="AD501" s="121"/>
    </row>
    <row r="502" spans="30:30" s="120" customFormat="1" x14ac:dyDescent="0.2">
      <c r="AD502" s="121"/>
    </row>
    <row r="503" spans="30:30" s="120" customFormat="1" x14ac:dyDescent="0.2">
      <c r="AD503" s="121"/>
    </row>
    <row r="504" spans="30:30" s="120" customFormat="1" x14ac:dyDescent="0.2">
      <c r="AD504" s="121"/>
    </row>
    <row r="505" spans="30:30" s="120" customFormat="1" x14ac:dyDescent="0.2">
      <c r="AD505" s="121"/>
    </row>
    <row r="506" spans="30:30" s="120" customFormat="1" x14ac:dyDescent="0.2">
      <c r="AD506" s="121"/>
    </row>
    <row r="507" spans="30:30" s="120" customFormat="1" x14ac:dyDescent="0.2">
      <c r="AD507" s="121"/>
    </row>
    <row r="508" spans="30:30" s="120" customFormat="1" x14ac:dyDescent="0.2">
      <c r="AD508" s="121"/>
    </row>
    <row r="509" spans="30:30" s="120" customFormat="1" x14ac:dyDescent="0.2">
      <c r="AD509" s="121"/>
    </row>
    <row r="510" spans="30:30" s="120" customFormat="1" x14ac:dyDescent="0.2">
      <c r="AD510" s="121"/>
    </row>
    <row r="511" spans="30:30" s="120" customFormat="1" x14ac:dyDescent="0.2">
      <c r="AD511" s="121"/>
    </row>
    <row r="512" spans="30:30" s="120" customFormat="1" x14ac:dyDescent="0.2">
      <c r="AD512" s="121"/>
    </row>
    <row r="513" spans="30:30" s="120" customFormat="1" x14ac:dyDescent="0.2">
      <c r="AD513" s="121"/>
    </row>
    <row r="514" spans="30:30" s="120" customFormat="1" x14ac:dyDescent="0.2">
      <c r="AD514" s="121"/>
    </row>
    <row r="515" spans="30:30" s="120" customFormat="1" x14ac:dyDescent="0.2">
      <c r="AD515" s="121"/>
    </row>
    <row r="516" spans="30:30" s="120" customFormat="1" x14ac:dyDescent="0.2">
      <c r="AD516" s="121"/>
    </row>
    <row r="517" spans="30:30" s="120" customFormat="1" x14ac:dyDescent="0.2">
      <c r="AD517" s="121"/>
    </row>
    <row r="518" spans="30:30" s="120" customFormat="1" x14ac:dyDescent="0.2">
      <c r="AD518" s="121"/>
    </row>
    <row r="519" spans="30:30" s="120" customFormat="1" x14ac:dyDescent="0.2">
      <c r="AD519" s="121"/>
    </row>
    <row r="520" spans="30:30" s="120" customFormat="1" x14ac:dyDescent="0.2">
      <c r="AD520" s="121"/>
    </row>
    <row r="521" spans="30:30" s="120" customFormat="1" x14ac:dyDescent="0.2">
      <c r="AD521" s="121"/>
    </row>
    <row r="522" spans="30:30" s="120" customFormat="1" x14ac:dyDescent="0.2">
      <c r="AD522" s="121"/>
    </row>
    <row r="523" spans="30:30" s="120" customFormat="1" x14ac:dyDescent="0.2">
      <c r="AD523" s="121"/>
    </row>
    <row r="524" spans="30:30" s="120" customFormat="1" x14ac:dyDescent="0.2">
      <c r="AD524" s="121"/>
    </row>
    <row r="525" spans="30:30" s="120" customFormat="1" x14ac:dyDescent="0.2">
      <c r="AD525" s="121"/>
    </row>
    <row r="526" spans="30:30" s="120" customFormat="1" x14ac:dyDescent="0.2">
      <c r="AD526" s="121"/>
    </row>
    <row r="527" spans="30:30" s="120" customFormat="1" x14ac:dyDescent="0.2">
      <c r="AD527" s="121"/>
    </row>
    <row r="528" spans="30:30" s="120" customFormat="1" x14ac:dyDescent="0.2">
      <c r="AD528" s="121"/>
    </row>
    <row r="529" spans="30:30" s="120" customFormat="1" x14ac:dyDescent="0.2">
      <c r="AD529" s="121"/>
    </row>
    <row r="530" spans="30:30" s="120" customFormat="1" x14ac:dyDescent="0.2">
      <c r="AD530" s="121"/>
    </row>
    <row r="531" spans="30:30" s="120" customFormat="1" x14ac:dyDescent="0.2">
      <c r="AD531" s="121"/>
    </row>
    <row r="532" spans="30:30" s="120" customFormat="1" x14ac:dyDescent="0.2">
      <c r="AD532" s="121"/>
    </row>
    <row r="533" spans="30:30" s="120" customFormat="1" x14ac:dyDescent="0.2">
      <c r="AD533" s="121"/>
    </row>
    <row r="534" spans="30:30" s="120" customFormat="1" x14ac:dyDescent="0.2">
      <c r="AD534" s="121"/>
    </row>
    <row r="535" spans="30:30" s="120" customFormat="1" x14ac:dyDescent="0.2">
      <c r="AD535" s="121"/>
    </row>
    <row r="536" spans="30:30" s="120" customFormat="1" x14ac:dyDescent="0.2">
      <c r="AD536" s="121"/>
    </row>
    <row r="537" spans="30:30" s="120" customFormat="1" x14ac:dyDescent="0.2">
      <c r="AD537" s="121"/>
    </row>
    <row r="538" spans="30:30" s="120" customFormat="1" x14ac:dyDescent="0.2">
      <c r="AD538" s="121"/>
    </row>
    <row r="539" spans="30:30" s="120" customFormat="1" x14ac:dyDescent="0.2">
      <c r="AD539" s="121"/>
    </row>
    <row r="540" spans="30:30" s="120" customFormat="1" x14ac:dyDescent="0.2">
      <c r="AD540" s="121"/>
    </row>
    <row r="541" spans="30:30" s="120" customFormat="1" x14ac:dyDescent="0.2">
      <c r="AD541" s="121"/>
    </row>
    <row r="542" spans="30:30" s="120" customFormat="1" x14ac:dyDescent="0.2">
      <c r="AD542" s="121"/>
    </row>
    <row r="543" spans="30:30" s="120" customFormat="1" x14ac:dyDescent="0.2">
      <c r="AD543" s="121"/>
    </row>
    <row r="544" spans="30:30" s="120" customFormat="1" x14ac:dyDescent="0.2">
      <c r="AD544" s="121"/>
    </row>
    <row r="545" spans="30:30" s="120" customFormat="1" x14ac:dyDescent="0.2">
      <c r="AD545" s="121"/>
    </row>
    <row r="546" spans="30:30" s="120" customFormat="1" x14ac:dyDescent="0.2">
      <c r="AD546" s="121"/>
    </row>
    <row r="547" spans="30:30" s="120" customFormat="1" x14ac:dyDescent="0.2">
      <c r="AD547" s="121"/>
    </row>
    <row r="548" spans="30:30" s="120" customFormat="1" x14ac:dyDescent="0.2">
      <c r="AD548" s="121"/>
    </row>
    <row r="549" spans="30:30" s="120" customFormat="1" x14ac:dyDescent="0.2">
      <c r="AD549" s="121"/>
    </row>
    <row r="550" spans="30:30" s="120" customFormat="1" x14ac:dyDescent="0.2">
      <c r="AD550" s="121"/>
    </row>
    <row r="551" spans="30:30" s="120" customFormat="1" x14ac:dyDescent="0.2">
      <c r="AD551" s="121"/>
    </row>
    <row r="552" spans="30:30" s="120" customFormat="1" x14ac:dyDescent="0.2">
      <c r="AD552" s="121"/>
    </row>
    <row r="553" spans="30:30" s="120" customFormat="1" x14ac:dyDescent="0.2">
      <c r="AD553" s="121"/>
    </row>
    <row r="554" spans="30:30" s="120" customFormat="1" x14ac:dyDescent="0.2">
      <c r="AD554" s="121"/>
    </row>
    <row r="555" spans="30:30" s="120" customFormat="1" x14ac:dyDescent="0.2">
      <c r="AD555" s="121"/>
    </row>
    <row r="556" spans="30:30" s="120" customFormat="1" x14ac:dyDescent="0.2">
      <c r="AD556" s="121"/>
    </row>
    <row r="557" spans="30:30" s="120" customFormat="1" x14ac:dyDescent="0.2">
      <c r="AD557" s="121"/>
    </row>
    <row r="558" spans="30:30" s="120" customFormat="1" x14ac:dyDescent="0.2">
      <c r="AD558" s="121"/>
    </row>
    <row r="559" spans="30:30" s="120" customFormat="1" x14ac:dyDescent="0.2">
      <c r="AD559" s="121"/>
    </row>
    <row r="560" spans="30:30" s="120" customFormat="1" x14ac:dyDescent="0.2">
      <c r="AD560" s="121"/>
    </row>
    <row r="561" spans="30:30" s="120" customFormat="1" x14ac:dyDescent="0.2">
      <c r="AD561" s="121"/>
    </row>
    <row r="562" spans="30:30" s="120" customFormat="1" x14ac:dyDescent="0.2">
      <c r="AD562" s="121"/>
    </row>
    <row r="563" spans="30:30" s="120" customFormat="1" x14ac:dyDescent="0.2">
      <c r="AD563" s="121"/>
    </row>
    <row r="564" spans="30:30" s="120" customFormat="1" x14ac:dyDescent="0.2">
      <c r="AD564" s="121"/>
    </row>
    <row r="565" spans="30:30" s="120" customFormat="1" x14ac:dyDescent="0.2">
      <c r="AD565" s="121"/>
    </row>
    <row r="566" spans="30:30" s="120" customFormat="1" x14ac:dyDescent="0.2">
      <c r="AD566" s="121"/>
    </row>
    <row r="567" spans="30:30" s="120" customFormat="1" x14ac:dyDescent="0.2">
      <c r="AD567" s="121"/>
    </row>
    <row r="568" spans="30:30" s="120" customFormat="1" x14ac:dyDescent="0.2">
      <c r="AD568" s="121"/>
    </row>
    <row r="569" spans="30:30" s="120" customFormat="1" x14ac:dyDescent="0.2">
      <c r="AD569" s="121"/>
    </row>
    <row r="570" spans="30:30" s="120" customFormat="1" x14ac:dyDescent="0.2">
      <c r="AD570" s="121"/>
    </row>
    <row r="571" spans="30:30" s="120" customFormat="1" x14ac:dyDescent="0.2">
      <c r="AD571" s="121"/>
    </row>
    <row r="572" spans="30:30" s="120" customFormat="1" x14ac:dyDescent="0.2">
      <c r="AD572" s="121"/>
    </row>
    <row r="573" spans="30:30" s="120" customFormat="1" x14ac:dyDescent="0.2">
      <c r="AD573" s="121"/>
    </row>
    <row r="574" spans="30:30" s="120" customFormat="1" x14ac:dyDescent="0.2">
      <c r="AD574" s="121"/>
    </row>
    <row r="575" spans="30:30" s="120" customFormat="1" x14ac:dyDescent="0.2">
      <c r="AD575" s="121"/>
    </row>
    <row r="576" spans="30:30" s="120" customFormat="1" x14ac:dyDescent="0.2">
      <c r="AD576" s="121"/>
    </row>
    <row r="577" spans="30:30" s="120" customFormat="1" x14ac:dyDescent="0.2">
      <c r="AD577" s="121"/>
    </row>
    <row r="578" spans="30:30" s="120" customFormat="1" x14ac:dyDescent="0.2">
      <c r="AD578" s="121"/>
    </row>
    <row r="579" spans="30:30" s="120" customFormat="1" x14ac:dyDescent="0.2">
      <c r="AD579" s="121"/>
    </row>
    <row r="580" spans="30:30" s="120" customFormat="1" x14ac:dyDescent="0.2">
      <c r="AD580" s="121"/>
    </row>
    <row r="581" spans="30:30" s="120" customFormat="1" x14ac:dyDescent="0.2">
      <c r="AD581" s="121"/>
    </row>
    <row r="582" spans="30:30" s="120" customFormat="1" x14ac:dyDescent="0.2">
      <c r="AD582" s="121"/>
    </row>
    <row r="583" spans="30:30" s="120" customFormat="1" x14ac:dyDescent="0.2">
      <c r="AD583" s="121"/>
    </row>
    <row r="584" spans="30:30" s="120" customFormat="1" x14ac:dyDescent="0.2">
      <c r="AD584" s="121"/>
    </row>
    <row r="585" spans="30:30" s="120" customFormat="1" x14ac:dyDescent="0.2">
      <c r="AD585" s="121"/>
    </row>
    <row r="586" spans="30:30" s="120" customFormat="1" x14ac:dyDescent="0.2">
      <c r="AD586" s="121"/>
    </row>
    <row r="587" spans="30:30" s="120" customFormat="1" x14ac:dyDescent="0.2">
      <c r="AD587" s="121"/>
    </row>
    <row r="588" spans="30:30" s="120" customFormat="1" x14ac:dyDescent="0.2">
      <c r="AD588" s="121"/>
    </row>
    <row r="589" spans="30:30" s="120" customFormat="1" x14ac:dyDescent="0.2">
      <c r="AD589" s="121"/>
    </row>
    <row r="590" spans="30:30" s="120" customFormat="1" x14ac:dyDescent="0.2">
      <c r="AD590" s="121"/>
    </row>
    <row r="591" spans="30:30" s="120" customFormat="1" x14ac:dyDescent="0.2">
      <c r="AD591" s="121"/>
    </row>
    <row r="592" spans="30:30" s="120" customFormat="1" x14ac:dyDescent="0.2">
      <c r="AD592" s="121"/>
    </row>
    <row r="593" spans="30:30" s="120" customFormat="1" x14ac:dyDescent="0.2">
      <c r="AD593" s="121"/>
    </row>
    <row r="594" spans="30:30" s="120" customFormat="1" x14ac:dyDescent="0.2">
      <c r="AD594" s="121"/>
    </row>
    <row r="595" spans="30:30" s="120" customFormat="1" x14ac:dyDescent="0.2">
      <c r="AD595" s="121"/>
    </row>
    <row r="596" spans="30:30" s="120" customFormat="1" x14ac:dyDescent="0.2">
      <c r="AD596" s="121"/>
    </row>
    <row r="597" spans="30:30" s="120" customFormat="1" x14ac:dyDescent="0.2">
      <c r="AD597" s="121"/>
    </row>
    <row r="598" spans="30:30" s="120" customFormat="1" x14ac:dyDescent="0.2">
      <c r="AD598" s="121"/>
    </row>
    <row r="599" spans="30:30" s="120" customFormat="1" x14ac:dyDescent="0.2">
      <c r="AD599" s="121"/>
    </row>
    <row r="600" spans="30:30" s="120" customFormat="1" x14ac:dyDescent="0.2">
      <c r="AD600" s="121"/>
    </row>
    <row r="601" spans="30:30" s="120" customFormat="1" x14ac:dyDescent="0.2">
      <c r="AD601" s="121"/>
    </row>
    <row r="602" spans="30:30" s="120" customFormat="1" x14ac:dyDescent="0.2">
      <c r="AD602" s="121"/>
    </row>
    <row r="603" spans="30:30" s="120" customFormat="1" x14ac:dyDescent="0.2">
      <c r="AD603" s="121"/>
    </row>
    <row r="604" spans="30:30" s="120" customFormat="1" x14ac:dyDescent="0.2">
      <c r="AD604" s="121"/>
    </row>
    <row r="605" spans="30:30" s="120" customFormat="1" x14ac:dyDescent="0.2">
      <c r="AD605" s="121"/>
    </row>
    <row r="606" spans="30:30" s="120" customFormat="1" x14ac:dyDescent="0.2">
      <c r="AD606" s="121"/>
    </row>
    <row r="607" spans="30:30" s="120" customFormat="1" x14ac:dyDescent="0.2">
      <c r="AD607" s="121"/>
    </row>
    <row r="608" spans="30:30" s="120" customFormat="1" x14ac:dyDescent="0.2">
      <c r="AD608" s="121"/>
    </row>
    <row r="609" spans="30:30" s="120" customFormat="1" x14ac:dyDescent="0.2">
      <c r="AD609" s="121"/>
    </row>
    <row r="610" spans="30:30" s="120" customFormat="1" x14ac:dyDescent="0.2">
      <c r="AD610" s="121"/>
    </row>
    <row r="611" spans="30:30" s="120" customFormat="1" x14ac:dyDescent="0.2">
      <c r="AD611" s="121"/>
    </row>
    <row r="612" spans="30:30" s="120" customFormat="1" x14ac:dyDescent="0.2">
      <c r="AD612" s="121"/>
    </row>
    <row r="613" spans="30:30" s="120" customFormat="1" x14ac:dyDescent="0.2">
      <c r="AD613" s="121"/>
    </row>
    <row r="614" spans="30:30" s="120" customFormat="1" x14ac:dyDescent="0.2">
      <c r="AD614" s="121"/>
    </row>
    <row r="615" spans="30:30" s="120" customFormat="1" x14ac:dyDescent="0.2">
      <c r="AD615" s="121"/>
    </row>
    <row r="616" spans="30:30" s="120" customFormat="1" x14ac:dyDescent="0.2">
      <c r="AD616" s="121"/>
    </row>
    <row r="617" spans="30:30" s="120" customFormat="1" x14ac:dyDescent="0.2">
      <c r="AD617" s="121"/>
    </row>
    <row r="618" spans="30:30" s="120" customFormat="1" x14ac:dyDescent="0.2">
      <c r="AD618" s="121"/>
    </row>
    <row r="619" spans="30:30" s="120" customFormat="1" x14ac:dyDescent="0.2">
      <c r="AD619" s="121"/>
    </row>
    <row r="620" spans="30:30" s="120" customFormat="1" x14ac:dyDescent="0.2">
      <c r="AD620" s="121"/>
    </row>
    <row r="621" spans="30:30" s="120" customFormat="1" x14ac:dyDescent="0.2">
      <c r="AD621" s="121"/>
    </row>
    <row r="622" spans="30:30" s="120" customFormat="1" x14ac:dyDescent="0.2">
      <c r="AD622" s="121"/>
    </row>
    <row r="623" spans="30:30" s="120" customFormat="1" x14ac:dyDescent="0.2">
      <c r="AD623" s="121"/>
    </row>
    <row r="624" spans="30:30" s="120" customFormat="1" x14ac:dyDescent="0.2">
      <c r="AD624" s="121"/>
    </row>
    <row r="625" spans="30:30" s="120" customFormat="1" x14ac:dyDescent="0.2">
      <c r="AD625" s="121"/>
    </row>
    <row r="626" spans="30:30" s="120" customFormat="1" x14ac:dyDescent="0.2">
      <c r="AD626" s="121"/>
    </row>
    <row r="627" spans="30:30" s="120" customFormat="1" x14ac:dyDescent="0.2">
      <c r="AD627" s="121"/>
    </row>
    <row r="628" spans="30:30" s="120" customFormat="1" x14ac:dyDescent="0.2">
      <c r="AD628" s="121"/>
    </row>
    <row r="629" spans="30:30" s="120" customFormat="1" x14ac:dyDescent="0.2">
      <c r="AD629" s="121"/>
    </row>
    <row r="630" spans="30:30" s="120" customFormat="1" x14ac:dyDescent="0.2">
      <c r="AD630" s="121"/>
    </row>
    <row r="631" spans="30:30" s="120" customFormat="1" x14ac:dyDescent="0.2">
      <c r="AD631" s="121"/>
    </row>
    <row r="632" spans="30:30" s="120" customFormat="1" x14ac:dyDescent="0.2">
      <c r="AD632" s="121"/>
    </row>
    <row r="633" spans="30:30" s="120" customFormat="1" x14ac:dyDescent="0.2">
      <c r="AD633" s="121"/>
    </row>
    <row r="634" spans="30:30" s="120" customFormat="1" x14ac:dyDescent="0.2">
      <c r="AD634" s="121"/>
    </row>
    <row r="635" spans="30:30" s="120" customFormat="1" x14ac:dyDescent="0.2">
      <c r="AD635" s="121"/>
    </row>
    <row r="636" spans="30:30" s="120" customFormat="1" x14ac:dyDescent="0.2">
      <c r="AD636" s="121"/>
    </row>
    <row r="637" spans="30:30" s="120" customFormat="1" x14ac:dyDescent="0.2">
      <c r="AD637" s="121"/>
    </row>
    <row r="638" spans="30:30" s="120" customFormat="1" x14ac:dyDescent="0.2">
      <c r="AD638" s="121"/>
    </row>
    <row r="639" spans="30:30" s="120" customFormat="1" x14ac:dyDescent="0.2">
      <c r="AD639" s="121"/>
    </row>
    <row r="640" spans="30:30" s="120" customFormat="1" x14ac:dyDescent="0.2">
      <c r="AD640" s="121"/>
    </row>
    <row r="641" spans="30:30" s="120" customFormat="1" x14ac:dyDescent="0.2">
      <c r="AD641" s="121"/>
    </row>
    <row r="642" spans="30:30" s="120" customFormat="1" x14ac:dyDescent="0.2">
      <c r="AD642" s="121"/>
    </row>
    <row r="643" spans="30:30" s="120" customFormat="1" x14ac:dyDescent="0.2">
      <c r="AD643" s="121"/>
    </row>
    <row r="644" spans="30:30" s="120" customFormat="1" x14ac:dyDescent="0.2">
      <c r="AD644" s="121"/>
    </row>
    <row r="645" spans="30:30" s="120" customFormat="1" x14ac:dyDescent="0.2">
      <c r="AD645" s="121"/>
    </row>
    <row r="646" spans="30:30" s="120" customFormat="1" x14ac:dyDescent="0.2">
      <c r="AD646" s="121"/>
    </row>
    <row r="647" spans="30:30" s="120" customFormat="1" x14ac:dyDescent="0.2">
      <c r="AD647" s="121"/>
    </row>
    <row r="648" spans="30:30" s="120" customFormat="1" x14ac:dyDescent="0.2">
      <c r="AD648" s="121"/>
    </row>
    <row r="649" spans="30:30" s="120" customFormat="1" x14ac:dyDescent="0.2">
      <c r="AD649" s="121"/>
    </row>
    <row r="650" spans="30:30" s="120" customFormat="1" x14ac:dyDescent="0.2">
      <c r="AD650" s="121"/>
    </row>
    <row r="651" spans="30:30" s="120" customFormat="1" x14ac:dyDescent="0.2">
      <c r="AD651" s="121"/>
    </row>
    <row r="652" spans="30:30" s="120" customFormat="1" x14ac:dyDescent="0.2">
      <c r="AD652" s="121"/>
    </row>
    <row r="653" spans="30:30" s="120" customFormat="1" x14ac:dyDescent="0.2">
      <c r="AD653" s="121"/>
    </row>
    <row r="654" spans="30:30" s="120" customFormat="1" x14ac:dyDescent="0.2">
      <c r="AD654" s="121"/>
    </row>
    <row r="655" spans="30:30" s="120" customFormat="1" x14ac:dyDescent="0.2">
      <c r="AD655" s="121"/>
    </row>
    <row r="656" spans="30:30" s="120" customFormat="1" x14ac:dyDescent="0.2">
      <c r="AD656" s="121"/>
    </row>
    <row r="657" spans="30:30" s="120" customFormat="1" x14ac:dyDescent="0.2">
      <c r="AD657" s="121"/>
    </row>
    <row r="658" spans="30:30" s="120" customFormat="1" x14ac:dyDescent="0.2">
      <c r="AD658" s="121"/>
    </row>
    <row r="659" spans="30:30" s="120" customFormat="1" x14ac:dyDescent="0.2">
      <c r="AD659" s="121"/>
    </row>
    <row r="660" spans="30:30" s="120" customFormat="1" x14ac:dyDescent="0.2">
      <c r="AD660" s="121"/>
    </row>
    <row r="661" spans="30:30" s="120" customFormat="1" x14ac:dyDescent="0.2">
      <c r="AD661" s="121"/>
    </row>
    <row r="662" spans="30:30" s="120" customFormat="1" x14ac:dyDescent="0.2">
      <c r="AD662" s="121"/>
    </row>
    <row r="663" spans="30:30" s="120" customFormat="1" x14ac:dyDescent="0.2">
      <c r="AD663" s="121"/>
    </row>
    <row r="664" spans="30:30" s="120" customFormat="1" x14ac:dyDescent="0.2">
      <c r="AD664" s="121"/>
    </row>
    <row r="665" spans="30:30" s="120" customFormat="1" x14ac:dyDescent="0.2">
      <c r="AD665" s="121"/>
    </row>
    <row r="666" spans="30:30" s="120" customFormat="1" x14ac:dyDescent="0.2">
      <c r="AD666" s="121"/>
    </row>
    <row r="667" spans="30:30" s="120" customFormat="1" x14ac:dyDescent="0.2">
      <c r="AD667" s="121"/>
    </row>
    <row r="668" spans="30:30" s="120" customFormat="1" x14ac:dyDescent="0.2">
      <c r="AD668" s="121"/>
    </row>
    <row r="669" spans="30:30" s="120" customFormat="1" x14ac:dyDescent="0.2">
      <c r="AD669" s="121"/>
    </row>
    <row r="670" spans="30:30" s="120" customFormat="1" x14ac:dyDescent="0.2">
      <c r="AD670" s="121"/>
    </row>
    <row r="671" spans="30:30" s="120" customFormat="1" x14ac:dyDescent="0.2">
      <c r="AD671" s="121"/>
    </row>
    <row r="672" spans="30:30" s="120" customFormat="1" x14ac:dyDescent="0.2">
      <c r="AD672" s="121"/>
    </row>
    <row r="673" spans="30:30" s="120" customFormat="1" x14ac:dyDescent="0.2">
      <c r="AD673" s="121"/>
    </row>
    <row r="674" spans="30:30" s="120" customFormat="1" x14ac:dyDescent="0.2">
      <c r="AD674" s="121"/>
    </row>
    <row r="675" spans="30:30" s="120" customFormat="1" x14ac:dyDescent="0.2">
      <c r="AD675" s="121"/>
    </row>
    <row r="676" spans="30:30" s="120" customFormat="1" x14ac:dyDescent="0.2">
      <c r="AD676" s="121"/>
    </row>
    <row r="677" spans="30:30" s="120" customFormat="1" x14ac:dyDescent="0.2">
      <c r="AD677" s="121"/>
    </row>
    <row r="678" spans="30:30" s="120" customFormat="1" x14ac:dyDescent="0.2">
      <c r="AD678" s="121"/>
    </row>
    <row r="679" spans="30:30" s="120" customFormat="1" x14ac:dyDescent="0.2">
      <c r="AD679" s="121"/>
    </row>
    <row r="680" spans="30:30" s="120" customFormat="1" x14ac:dyDescent="0.2">
      <c r="AD680" s="121"/>
    </row>
    <row r="681" spans="30:30" s="120" customFormat="1" x14ac:dyDescent="0.2">
      <c r="AD681" s="121"/>
    </row>
    <row r="682" spans="30:30" s="120" customFormat="1" x14ac:dyDescent="0.2">
      <c r="AD682" s="121"/>
    </row>
    <row r="683" spans="30:30" s="120" customFormat="1" x14ac:dyDescent="0.2">
      <c r="AD683" s="121"/>
    </row>
    <row r="684" spans="30:30" s="120" customFormat="1" x14ac:dyDescent="0.2">
      <c r="AD684" s="121"/>
    </row>
    <row r="685" spans="30:30" s="120" customFormat="1" x14ac:dyDescent="0.2">
      <c r="AD685" s="121"/>
    </row>
    <row r="686" spans="30:30" s="120" customFormat="1" x14ac:dyDescent="0.2">
      <c r="AD686" s="121"/>
    </row>
    <row r="687" spans="30:30" s="120" customFormat="1" x14ac:dyDescent="0.2">
      <c r="AD687" s="121"/>
    </row>
    <row r="688" spans="30:30" s="120" customFormat="1" x14ac:dyDescent="0.2">
      <c r="AD688" s="121"/>
    </row>
    <row r="689" spans="30:30" s="120" customFormat="1" x14ac:dyDescent="0.2">
      <c r="AD689" s="121"/>
    </row>
    <row r="690" spans="30:30" s="120" customFormat="1" x14ac:dyDescent="0.2">
      <c r="AD690" s="121"/>
    </row>
    <row r="691" spans="30:30" s="120" customFormat="1" x14ac:dyDescent="0.2">
      <c r="AD691" s="121"/>
    </row>
    <row r="692" spans="30:30" s="120" customFormat="1" x14ac:dyDescent="0.2">
      <c r="AD692" s="121"/>
    </row>
    <row r="693" spans="30:30" s="120" customFormat="1" x14ac:dyDescent="0.2">
      <c r="AD693" s="121"/>
    </row>
    <row r="694" spans="30:30" s="120" customFormat="1" x14ac:dyDescent="0.2">
      <c r="AD694" s="121"/>
    </row>
    <row r="695" spans="30:30" s="120" customFormat="1" x14ac:dyDescent="0.2">
      <c r="AD695" s="121"/>
    </row>
    <row r="696" spans="30:30" s="120" customFormat="1" x14ac:dyDescent="0.2">
      <c r="AD696" s="121"/>
    </row>
    <row r="697" spans="30:30" s="120" customFormat="1" x14ac:dyDescent="0.2">
      <c r="AD697" s="121"/>
    </row>
    <row r="698" spans="30:30" s="120" customFormat="1" x14ac:dyDescent="0.2">
      <c r="AD698" s="121"/>
    </row>
    <row r="699" spans="30:30" s="120" customFormat="1" x14ac:dyDescent="0.2">
      <c r="AD699" s="121"/>
    </row>
    <row r="700" spans="30:30" s="120" customFormat="1" x14ac:dyDescent="0.2">
      <c r="AD700" s="121"/>
    </row>
    <row r="701" spans="30:30" s="120" customFormat="1" x14ac:dyDescent="0.2">
      <c r="AD701" s="121"/>
    </row>
    <row r="702" spans="30:30" s="120" customFormat="1" x14ac:dyDescent="0.2">
      <c r="AD702" s="121"/>
    </row>
    <row r="703" spans="30:30" s="120" customFormat="1" x14ac:dyDescent="0.2">
      <c r="AD703" s="121"/>
    </row>
    <row r="704" spans="30:30" s="120" customFormat="1" x14ac:dyDescent="0.2">
      <c r="AD704" s="121"/>
    </row>
    <row r="705" spans="30:30" s="120" customFormat="1" x14ac:dyDescent="0.2">
      <c r="AD705" s="121"/>
    </row>
    <row r="706" spans="30:30" s="120" customFormat="1" x14ac:dyDescent="0.2">
      <c r="AD706" s="121"/>
    </row>
    <row r="707" spans="30:30" s="120" customFormat="1" x14ac:dyDescent="0.2">
      <c r="AD707" s="121"/>
    </row>
    <row r="708" spans="30:30" s="120" customFormat="1" x14ac:dyDescent="0.2">
      <c r="AD708" s="121"/>
    </row>
    <row r="709" spans="30:30" s="120" customFormat="1" x14ac:dyDescent="0.2">
      <c r="AD709" s="121"/>
    </row>
    <row r="710" spans="30:30" s="120" customFormat="1" x14ac:dyDescent="0.2">
      <c r="AD710" s="121"/>
    </row>
    <row r="711" spans="30:30" s="120" customFormat="1" x14ac:dyDescent="0.2">
      <c r="AD711" s="121"/>
    </row>
    <row r="712" spans="30:30" s="120" customFormat="1" x14ac:dyDescent="0.2">
      <c r="AD712" s="121"/>
    </row>
    <row r="713" spans="30:30" s="120" customFormat="1" x14ac:dyDescent="0.2">
      <c r="AD713" s="121"/>
    </row>
    <row r="714" spans="30:30" s="120" customFormat="1" x14ac:dyDescent="0.2">
      <c r="AD714" s="121"/>
    </row>
    <row r="715" spans="30:30" s="120" customFormat="1" x14ac:dyDescent="0.2">
      <c r="AD715" s="121"/>
    </row>
    <row r="716" spans="30:30" s="120" customFormat="1" x14ac:dyDescent="0.2">
      <c r="AD716" s="121"/>
    </row>
    <row r="717" spans="30:30" s="120" customFormat="1" x14ac:dyDescent="0.2">
      <c r="AD717" s="121"/>
    </row>
    <row r="718" spans="30:30" s="120" customFormat="1" x14ac:dyDescent="0.2">
      <c r="AD718" s="121"/>
    </row>
    <row r="719" spans="30:30" s="120" customFormat="1" x14ac:dyDescent="0.2">
      <c r="AD719" s="121"/>
    </row>
    <row r="720" spans="30:30" s="120" customFormat="1" x14ac:dyDescent="0.2">
      <c r="AD720" s="121"/>
    </row>
    <row r="721" spans="30:30" s="120" customFormat="1" x14ac:dyDescent="0.2">
      <c r="AD721" s="121"/>
    </row>
    <row r="722" spans="30:30" s="120" customFormat="1" x14ac:dyDescent="0.2">
      <c r="AD722" s="121"/>
    </row>
    <row r="723" spans="30:30" s="120" customFormat="1" x14ac:dyDescent="0.2">
      <c r="AD723" s="121"/>
    </row>
    <row r="724" spans="30:30" s="120" customFormat="1" x14ac:dyDescent="0.2">
      <c r="AD724" s="121"/>
    </row>
    <row r="725" spans="30:30" s="120" customFormat="1" x14ac:dyDescent="0.2">
      <c r="AD725" s="121"/>
    </row>
    <row r="726" spans="30:30" s="120" customFormat="1" x14ac:dyDescent="0.2">
      <c r="AD726" s="121"/>
    </row>
    <row r="727" spans="30:30" s="120" customFormat="1" x14ac:dyDescent="0.2">
      <c r="AD727" s="121"/>
    </row>
    <row r="728" spans="30:30" s="120" customFormat="1" x14ac:dyDescent="0.2">
      <c r="AD728" s="121"/>
    </row>
    <row r="729" spans="30:30" s="120" customFormat="1" x14ac:dyDescent="0.2">
      <c r="AD729" s="121"/>
    </row>
    <row r="730" spans="30:30" s="120" customFormat="1" x14ac:dyDescent="0.2">
      <c r="AD730" s="121"/>
    </row>
    <row r="731" spans="30:30" s="120" customFormat="1" x14ac:dyDescent="0.2">
      <c r="AD731" s="121"/>
    </row>
    <row r="732" spans="30:30" s="120" customFormat="1" x14ac:dyDescent="0.2">
      <c r="AD732" s="121"/>
    </row>
    <row r="733" spans="30:30" s="120" customFormat="1" x14ac:dyDescent="0.2">
      <c r="AD733" s="121"/>
    </row>
    <row r="734" spans="30:30" s="120" customFormat="1" x14ac:dyDescent="0.2">
      <c r="AD734" s="121"/>
    </row>
    <row r="735" spans="30:30" s="120" customFormat="1" x14ac:dyDescent="0.2">
      <c r="AD735" s="121"/>
    </row>
    <row r="736" spans="30:30" s="120" customFormat="1" x14ac:dyDescent="0.2">
      <c r="AD736" s="121"/>
    </row>
    <row r="737" spans="30:30" s="120" customFormat="1" x14ac:dyDescent="0.2">
      <c r="AD737" s="121"/>
    </row>
    <row r="738" spans="30:30" s="120" customFormat="1" x14ac:dyDescent="0.2">
      <c r="AD738" s="121"/>
    </row>
    <row r="739" spans="30:30" s="120" customFormat="1" x14ac:dyDescent="0.2">
      <c r="AD739" s="121"/>
    </row>
    <row r="740" spans="30:30" s="120" customFormat="1" x14ac:dyDescent="0.2">
      <c r="AD740" s="121"/>
    </row>
    <row r="741" spans="30:30" s="120" customFormat="1" x14ac:dyDescent="0.2">
      <c r="AD741" s="121"/>
    </row>
    <row r="742" spans="30:30" s="120" customFormat="1" x14ac:dyDescent="0.2">
      <c r="AD742" s="121"/>
    </row>
    <row r="743" spans="30:30" s="120" customFormat="1" x14ac:dyDescent="0.2">
      <c r="AD743" s="121"/>
    </row>
    <row r="744" spans="30:30" s="120" customFormat="1" x14ac:dyDescent="0.2">
      <c r="AD744" s="121"/>
    </row>
    <row r="745" spans="30:30" s="120" customFormat="1" x14ac:dyDescent="0.2">
      <c r="AD745" s="121"/>
    </row>
    <row r="746" spans="30:30" s="120" customFormat="1" x14ac:dyDescent="0.2">
      <c r="AD746" s="121"/>
    </row>
    <row r="747" spans="30:30" s="120" customFormat="1" x14ac:dyDescent="0.2">
      <c r="AD747" s="121"/>
    </row>
    <row r="748" spans="30:30" s="120" customFormat="1" x14ac:dyDescent="0.2">
      <c r="AD748" s="121"/>
    </row>
    <row r="749" spans="30:30" s="120" customFormat="1" x14ac:dyDescent="0.2">
      <c r="AD749" s="121"/>
    </row>
    <row r="750" spans="30:30" s="120" customFormat="1" x14ac:dyDescent="0.2">
      <c r="AD750" s="121"/>
    </row>
    <row r="751" spans="30:30" s="120" customFormat="1" x14ac:dyDescent="0.2">
      <c r="AD751" s="121"/>
    </row>
    <row r="752" spans="30:30" s="120" customFormat="1" x14ac:dyDescent="0.2">
      <c r="AD752" s="121"/>
    </row>
    <row r="753" spans="30:30" s="120" customFormat="1" x14ac:dyDescent="0.2">
      <c r="AD753" s="121"/>
    </row>
    <row r="754" spans="30:30" s="120" customFormat="1" x14ac:dyDescent="0.2">
      <c r="AD754" s="121"/>
    </row>
    <row r="755" spans="30:30" s="120" customFormat="1" x14ac:dyDescent="0.2">
      <c r="AD755" s="121"/>
    </row>
    <row r="756" spans="30:30" s="120" customFormat="1" x14ac:dyDescent="0.2">
      <c r="AD756" s="121"/>
    </row>
    <row r="757" spans="30:30" s="120" customFormat="1" x14ac:dyDescent="0.2">
      <c r="AD757" s="121"/>
    </row>
    <row r="758" spans="30:30" s="120" customFormat="1" x14ac:dyDescent="0.2">
      <c r="AD758" s="121"/>
    </row>
    <row r="759" spans="30:30" s="120" customFormat="1" x14ac:dyDescent="0.2">
      <c r="AD759" s="121"/>
    </row>
    <row r="760" spans="30:30" s="120" customFormat="1" x14ac:dyDescent="0.2">
      <c r="AD760" s="121"/>
    </row>
    <row r="761" spans="30:30" s="120" customFormat="1" x14ac:dyDescent="0.2">
      <c r="AD761" s="121"/>
    </row>
    <row r="762" spans="30:30" s="120" customFormat="1" x14ac:dyDescent="0.2">
      <c r="AD762" s="121"/>
    </row>
    <row r="763" spans="30:30" s="120" customFormat="1" x14ac:dyDescent="0.2">
      <c r="AD763" s="121"/>
    </row>
    <row r="764" spans="30:30" s="120" customFormat="1" x14ac:dyDescent="0.2">
      <c r="AD764" s="121"/>
    </row>
    <row r="765" spans="30:30" s="120" customFormat="1" x14ac:dyDescent="0.2">
      <c r="AD765" s="121"/>
    </row>
    <row r="766" spans="30:30" s="120" customFormat="1" x14ac:dyDescent="0.2">
      <c r="AD766" s="121"/>
    </row>
    <row r="767" spans="30:30" s="120" customFormat="1" x14ac:dyDescent="0.2">
      <c r="AD767" s="121"/>
    </row>
    <row r="768" spans="30:30" s="120" customFormat="1" x14ac:dyDescent="0.2">
      <c r="AD768" s="121"/>
    </row>
    <row r="769" spans="30:30" s="120" customFormat="1" x14ac:dyDescent="0.2">
      <c r="AD769" s="121"/>
    </row>
    <row r="770" spans="30:30" s="120" customFormat="1" x14ac:dyDescent="0.2">
      <c r="AD770" s="121"/>
    </row>
    <row r="771" spans="30:30" s="120" customFormat="1" x14ac:dyDescent="0.2">
      <c r="AD771" s="121"/>
    </row>
    <row r="772" spans="30:30" s="120" customFormat="1" x14ac:dyDescent="0.2">
      <c r="AD772" s="121"/>
    </row>
    <row r="773" spans="30:30" s="120" customFormat="1" x14ac:dyDescent="0.2">
      <c r="AD773" s="121"/>
    </row>
    <row r="774" spans="30:30" s="120" customFormat="1" x14ac:dyDescent="0.2">
      <c r="AD774" s="121"/>
    </row>
    <row r="775" spans="30:30" s="120" customFormat="1" x14ac:dyDescent="0.2">
      <c r="AD775" s="121"/>
    </row>
    <row r="776" spans="30:30" s="120" customFormat="1" x14ac:dyDescent="0.2">
      <c r="AD776" s="121"/>
    </row>
    <row r="777" spans="30:30" s="120" customFormat="1" x14ac:dyDescent="0.2">
      <c r="AD777" s="121"/>
    </row>
    <row r="778" spans="30:30" s="120" customFormat="1" x14ac:dyDescent="0.2">
      <c r="AD778" s="121"/>
    </row>
    <row r="779" spans="30:30" s="120" customFormat="1" x14ac:dyDescent="0.2">
      <c r="AD779" s="121"/>
    </row>
    <row r="780" spans="30:30" s="120" customFormat="1" x14ac:dyDescent="0.2">
      <c r="AD780" s="121"/>
    </row>
    <row r="781" spans="30:30" s="120" customFormat="1" x14ac:dyDescent="0.2">
      <c r="AD781" s="121"/>
    </row>
    <row r="782" spans="30:30" s="120" customFormat="1" x14ac:dyDescent="0.2">
      <c r="AD782" s="121"/>
    </row>
    <row r="783" spans="30:30" s="120" customFormat="1" x14ac:dyDescent="0.2">
      <c r="AD783" s="121"/>
    </row>
    <row r="784" spans="30:30" s="120" customFormat="1" x14ac:dyDescent="0.2">
      <c r="AD784" s="121"/>
    </row>
    <row r="785" spans="30:30" s="120" customFormat="1" x14ac:dyDescent="0.2">
      <c r="AD785" s="121"/>
    </row>
    <row r="786" spans="30:30" s="120" customFormat="1" x14ac:dyDescent="0.2">
      <c r="AD786" s="121"/>
    </row>
    <row r="787" spans="30:30" s="120" customFormat="1" x14ac:dyDescent="0.2">
      <c r="AD787" s="121"/>
    </row>
    <row r="788" spans="30:30" s="120" customFormat="1" x14ac:dyDescent="0.2">
      <c r="AD788" s="121"/>
    </row>
    <row r="789" spans="30:30" s="120" customFormat="1" x14ac:dyDescent="0.2">
      <c r="AD789" s="121"/>
    </row>
    <row r="790" spans="30:30" s="120" customFormat="1" x14ac:dyDescent="0.2">
      <c r="AD790" s="121"/>
    </row>
    <row r="791" spans="30:30" s="120" customFormat="1" x14ac:dyDescent="0.2">
      <c r="AD791" s="121"/>
    </row>
    <row r="792" spans="30:30" s="120" customFormat="1" x14ac:dyDescent="0.2">
      <c r="AD792" s="121"/>
    </row>
    <row r="793" spans="30:30" s="120" customFormat="1" x14ac:dyDescent="0.2">
      <c r="AD793" s="121"/>
    </row>
    <row r="794" spans="30:30" s="120" customFormat="1" x14ac:dyDescent="0.2">
      <c r="AD794" s="121"/>
    </row>
    <row r="795" spans="30:30" s="120" customFormat="1" x14ac:dyDescent="0.2">
      <c r="AD795" s="121"/>
    </row>
    <row r="796" spans="30:30" s="120" customFormat="1" x14ac:dyDescent="0.2">
      <c r="AD796" s="121"/>
    </row>
    <row r="797" spans="30:30" s="120" customFormat="1" x14ac:dyDescent="0.2">
      <c r="AD797" s="121"/>
    </row>
    <row r="798" spans="30:30" s="120" customFormat="1" x14ac:dyDescent="0.2">
      <c r="AD798" s="121"/>
    </row>
    <row r="799" spans="30:30" s="120" customFormat="1" x14ac:dyDescent="0.2">
      <c r="AD799" s="121"/>
    </row>
    <row r="800" spans="30:30" s="120" customFormat="1" x14ac:dyDescent="0.2">
      <c r="AD800" s="121"/>
    </row>
    <row r="801" spans="30:30" s="120" customFormat="1" x14ac:dyDescent="0.2">
      <c r="AD801" s="121"/>
    </row>
    <row r="802" spans="30:30" s="120" customFormat="1" x14ac:dyDescent="0.2">
      <c r="AD802" s="121"/>
    </row>
    <row r="803" spans="30:30" s="120" customFormat="1" x14ac:dyDescent="0.2">
      <c r="AD803" s="121"/>
    </row>
    <row r="804" spans="30:30" s="120" customFormat="1" x14ac:dyDescent="0.2">
      <c r="AD804" s="121"/>
    </row>
    <row r="805" spans="30:30" s="120" customFormat="1" x14ac:dyDescent="0.2">
      <c r="AD805" s="121"/>
    </row>
    <row r="806" spans="30:30" s="120" customFormat="1" x14ac:dyDescent="0.2">
      <c r="AD806" s="121"/>
    </row>
    <row r="807" spans="30:30" s="120" customFormat="1" x14ac:dyDescent="0.2">
      <c r="AD807" s="121"/>
    </row>
    <row r="808" spans="30:30" s="120" customFormat="1" x14ac:dyDescent="0.2">
      <c r="AD808" s="121"/>
    </row>
    <row r="809" spans="30:30" s="120" customFormat="1" x14ac:dyDescent="0.2">
      <c r="AD809" s="121"/>
    </row>
    <row r="810" spans="30:30" s="120" customFormat="1" x14ac:dyDescent="0.2">
      <c r="AD810" s="121"/>
    </row>
    <row r="811" spans="30:30" s="120" customFormat="1" x14ac:dyDescent="0.2">
      <c r="AD811" s="121"/>
    </row>
    <row r="812" spans="30:30" s="120" customFormat="1" x14ac:dyDescent="0.2">
      <c r="AD812" s="121"/>
    </row>
    <row r="813" spans="30:30" s="120" customFormat="1" x14ac:dyDescent="0.2">
      <c r="AD813" s="121"/>
    </row>
    <row r="814" spans="30:30" s="120" customFormat="1" x14ac:dyDescent="0.2">
      <c r="AD814" s="121"/>
    </row>
    <row r="815" spans="30:30" s="120" customFormat="1" x14ac:dyDescent="0.2">
      <c r="AD815" s="121"/>
    </row>
    <row r="816" spans="30:30" s="120" customFormat="1" x14ac:dyDescent="0.2">
      <c r="AD816" s="121"/>
    </row>
    <row r="817" spans="30:30" s="120" customFormat="1" x14ac:dyDescent="0.2">
      <c r="AD817" s="121"/>
    </row>
    <row r="818" spans="30:30" s="120" customFormat="1" x14ac:dyDescent="0.2">
      <c r="AD818" s="121"/>
    </row>
    <row r="819" spans="30:30" s="120" customFormat="1" x14ac:dyDescent="0.2">
      <c r="AD819" s="121"/>
    </row>
    <row r="820" spans="30:30" s="120" customFormat="1" x14ac:dyDescent="0.2">
      <c r="AD820" s="121"/>
    </row>
    <row r="821" spans="30:30" s="120" customFormat="1" x14ac:dyDescent="0.2">
      <c r="AD821" s="121"/>
    </row>
    <row r="822" spans="30:30" s="120" customFormat="1" x14ac:dyDescent="0.2">
      <c r="AD822" s="121"/>
    </row>
    <row r="823" spans="30:30" s="120" customFormat="1" x14ac:dyDescent="0.2">
      <c r="AD823" s="121"/>
    </row>
    <row r="824" spans="30:30" s="120" customFormat="1" x14ac:dyDescent="0.2">
      <c r="AD824" s="121"/>
    </row>
    <row r="825" spans="30:30" s="120" customFormat="1" x14ac:dyDescent="0.2">
      <c r="AD825" s="121"/>
    </row>
    <row r="826" spans="30:30" s="120" customFormat="1" x14ac:dyDescent="0.2">
      <c r="AD826" s="121"/>
    </row>
    <row r="827" spans="30:30" s="120" customFormat="1" x14ac:dyDescent="0.2">
      <c r="AD827" s="121"/>
    </row>
    <row r="828" spans="30:30" s="120" customFormat="1" x14ac:dyDescent="0.2">
      <c r="AD828" s="121"/>
    </row>
    <row r="829" spans="30:30" s="120" customFormat="1" x14ac:dyDescent="0.2">
      <c r="AD829" s="121"/>
    </row>
    <row r="830" spans="30:30" s="120" customFormat="1" x14ac:dyDescent="0.2">
      <c r="AD830" s="121"/>
    </row>
    <row r="831" spans="30:30" s="120" customFormat="1" x14ac:dyDescent="0.2">
      <c r="AD831" s="121"/>
    </row>
    <row r="832" spans="30:30" s="120" customFormat="1" x14ac:dyDescent="0.2">
      <c r="AD832" s="121"/>
    </row>
    <row r="833" spans="30:30" s="120" customFormat="1" x14ac:dyDescent="0.2">
      <c r="AD833" s="121"/>
    </row>
    <row r="834" spans="30:30" s="120" customFormat="1" x14ac:dyDescent="0.2">
      <c r="AD834" s="121"/>
    </row>
    <row r="835" spans="30:30" s="120" customFormat="1" x14ac:dyDescent="0.2">
      <c r="AD835" s="121"/>
    </row>
    <row r="836" spans="30:30" s="120" customFormat="1" x14ac:dyDescent="0.2">
      <c r="AD836" s="121"/>
    </row>
    <row r="837" spans="30:30" s="120" customFormat="1" x14ac:dyDescent="0.2">
      <c r="AD837" s="121"/>
    </row>
    <row r="838" spans="30:30" s="120" customFormat="1" x14ac:dyDescent="0.2">
      <c r="AD838" s="121"/>
    </row>
    <row r="839" spans="30:30" s="120" customFormat="1" x14ac:dyDescent="0.2">
      <c r="AD839" s="121"/>
    </row>
    <row r="840" spans="30:30" s="120" customFormat="1" x14ac:dyDescent="0.2">
      <c r="AD840" s="121"/>
    </row>
    <row r="841" spans="30:30" s="120" customFormat="1" x14ac:dyDescent="0.2">
      <c r="AD841" s="121"/>
    </row>
    <row r="842" spans="30:30" s="120" customFormat="1" x14ac:dyDescent="0.2">
      <c r="AD842" s="121"/>
    </row>
    <row r="843" spans="30:30" s="120" customFormat="1" x14ac:dyDescent="0.2">
      <c r="AD843" s="121"/>
    </row>
    <row r="844" spans="30:30" s="120" customFormat="1" x14ac:dyDescent="0.2">
      <c r="AD844" s="121"/>
    </row>
    <row r="845" spans="30:30" s="120" customFormat="1" x14ac:dyDescent="0.2">
      <c r="AD845" s="121"/>
    </row>
    <row r="846" spans="30:30" s="120" customFormat="1" x14ac:dyDescent="0.2">
      <c r="AD846" s="121"/>
    </row>
    <row r="847" spans="30:30" s="120" customFormat="1" x14ac:dyDescent="0.2">
      <c r="AD847" s="121"/>
    </row>
    <row r="848" spans="30:30" s="120" customFormat="1" x14ac:dyDescent="0.2">
      <c r="AD848" s="121"/>
    </row>
    <row r="849" spans="30:30" s="120" customFormat="1" x14ac:dyDescent="0.2">
      <c r="AD849" s="121"/>
    </row>
    <row r="850" spans="30:30" s="120" customFormat="1" x14ac:dyDescent="0.2">
      <c r="AD850" s="121"/>
    </row>
    <row r="851" spans="30:30" s="120" customFormat="1" x14ac:dyDescent="0.2">
      <c r="AD851" s="121"/>
    </row>
    <row r="852" spans="30:30" s="120" customFormat="1" x14ac:dyDescent="0.2">
      <c r="AD852" s="121"/>
    </row>
    <row r="853" spans="30:30" s="120" customFormat="1" x14ac:dyDescent="0.2">
      <c r="AD853" s="121"/>
    </row>
    <row r="854" spans="30:30" s="120" customFormat="1" x14ac:dyDescent="0.2">
      <c r="AD854" s="121"/>
    </row>
    <row r="855" spans="30:30" s="120" customFormat="1" x14ac:dyDescent="0.2">
      <c r="AD855" s="121"/>
    </row>
    <row r="856" spans="30:30" s="120" customFormat="1" x14ac:dyDescent="0.2">
      <c r="AD856" s="121"/>
    </row>
    <row r="857" spans="30:30" s="120" customFormat="1" x14ac:dyDescent="0.2">
      <c r="AD857" s="121"/>
    </row>
    <row r="858" spans="30:30" s="120" customFormat="1" x14ac:dyDescent="0.2">
      <c r="AD858" s="121"/>
    </row>
    <row r="859" spans="30:30" s="120" customFormat="1" x14ac:dyDescent="0.2">
      <c r="AD859" s="121"/>
    </row>
    <row r="860" spans="30:30" s="120" customFormat="1" x14ac:dyDescent="0.2">
      <c r="AD860" s="121"/>
    </row>
    <row r="861" spans="30:30" s="120" customFormat="1" x14ac:dyDescent="0.2">
      <c r="AD861" s="121"/>
    </row>
    <row r="862" spans="30:30" s="120" customFormat="1" x14ac:dyDescent="0.2">
      <c r="AD862" s="121"/>
    </row>
    <row r="863" spans="30:30" s="120" customFormat="1" x14ac:dyDescent="0.2">
      <c r="AD863" s="121"/>
    </row>
    <row r="864" spans="30:30" s="120" customFormat="1" x14ac:dyDescent="0.2">
      <c r="AD864" s="121"/>
    </row>
    <row r="865" spans="30:30" s="120" customFormat="1" x14ac:dyDescent="0.2">
      <c r="AD865" s="121"/>
    </row>
    <row r="866" spans="30:30" s="120" customFormat="1" x14ac:dyDescent="0.2">
      <c r="AD866" s="121"/>
    </row>
    <row r="867" spans="30:30" s="120" customFormat="1" x14ac:dyDescent="0.2">
      <c r="AD867" s="121"/>
    </row>
    <row r="868" spans="30:30" s="120" customFormat="1" x14ac:dyDescent="0.2">
      <c r="AD868" s="121"/>
    </row>
    <row r="869" spans="30:30" s="120" customFormat="1" x14ac:dyDescent="0.2">
      <c r="AD869" s="121"/>
    </row>
    <row r="870" spans="30:30" s="120" customFormat="1" x14ac:dyDescent="0.2">
      <c r="AD870" s="121"/>
    </row>
    <row r="871" spans="30:30" s="120" customFormat="1" x14ac:dyDescent="0.2">
      <c r="AD871" s="121"/>
    </row>
    <row r="872" spans="30:30" s="120" customFormat="1" x14ac:dyDescent="0.2">
      <c r="AD872" s="121"/>
    </row>
    <row r="873" spans="30:30" s="120" customFormat="1" x14ac:dyDescent="0.2">
      <c r="AD873" s="121"/>
    </row>
    <row r="874" spans="30:30" s="120" customFormat="1" x14ac:dyDescent="0.2">
      <c r="AD874" s="121"/>
    </row>
    <row r="875" spans="30:30" s="120" customFormat="1" x14ac:dyDescent="0.2">
      <c r="AD875" s="121"/>
    </row>
    <row r="876" spans="30:30" s="120" customFormat="1" x14ac:dyDescent="0.2">
      <c r="AD876" s="121"/>
    </row>
    <row r="877" spans="30:30" s="120" customFormat="1" x14ac:dyDescent="0.2">
      <c r="AD877" s="121"/>
    </row>
    <row r="878" spans="30:30" s="120" customFormat="1" x14ac:dyDescent="0.2">
      <c r="AD878" s="121"/>
    </row>
    <row r="879" spans="30:30" s="120" customFormat="1" x14ac:dyDescent="0.2">
      <c r="AD879" s="121"/>
    </row>
    <row r="880" spans="30:30" s="120" customFormat="1" x14ac:dyDescent="0.2">
      <c r="AD880" s="121"/>
    </row>
    <row r="881" spans="30:30" s="120" customFormat="1" x14ac:dyDescent="0.2">
      <c r="AD881" s="121"/>
    </row>
    <row r="882" spans="30:30" s="120" customFormat="1" x14ac:dyDescent="0.2">
      <c r="AD882" s="121"/>
    </row>
    <row r="883" spans="30:30" s="120" customFormat="1" x14ac:dyDescent="0.2">
      <c r="AD883" s="121"/>
    </row>
    <row r="884" spans="30:30" s="120" customFormat="1" x14ac:dyDescent="0.2">
      <c r="AD884" s="121"/>
    </row>
    <row r="885" spans="30:30" s="120" customFormat="1" x14ac:dyDescent="0.2">
      <c r="AD885" s="121"/>
    </row>
    <row r="886" spans="30:30" s="120" customFormat="1" x14ac:dyDescent="0.2">
      <c r="AD886" s="121"/>
    </row>
    <row r="887" spans="30:30" s="120" customFormat="1" x14ac:dyDescent="0.2">
      <c r="AD887" s="121"/>
    </row>
    <row r="888" spans="30:30" s="120" customFormat="1" x14ac:dyDescent="0.2">
      <c r="AD888" s="121"/>
    </row>
    <row r="889" spans="30:30" s="120" customFormat="1" x14ac:dyDescent="0.2">
      <c r="AD889" s="121"/>
    </row>
    <row r="890" spans="30:30" s="120" customFormat="1" x14ac:dyDescent="0.2">
      <c r="AD890" s="121"/>
    </row>
    <row r="891" spans="30:30" s="120" customFormat="1" x14ac:dyDescent="0.2">
      <c r="AD891" s="121"/>
    </row>
    <row r="892" spans="30:30" s="120" customFormat="1" x14ac:dyDescent="0.2">
      <c r="AD892" s="121"/>
    </row>
    <row r="893" spans="30:30" s="120" customFormat="1" x14ac:dyDescent="0.2">
      <c r="AD893" s="121"/>
    </row>
    <row r="894" spans="30:30" s="120" customFormat="1" x14ac:dyDescent="0.2">
      <c r="AD894" s="121"/>
    </row>
    <row r="895" spans="30:30" s="120" customFormat="1" x14ac:dyDescent="0.2">
      <c r="AD895" s="121"/>
    </row>
    <row r="896" spans="30:30" s="120" customFormat="1" x14ac:dyDescent="0.2">
      <c r="AD896" s="121"/>
    </row>
    <row r="897" spans="30:30" s="120" customFormat="1" x14ac:dyDescent="0.2">
      <c r="AD897" s="121"/>
    </row>
    <row r="898" spans="30:30" s="120" customFormat="1" x14ac:dyDescent="0.2">
      <c r="AD898" s="121"/>
    </row>
    <row r="899" spans="30:30" s="120" customFormat="1" x14ac:dyDescent="0.2">
      <c r="AD899" s="121"/>
    </row>
    <row r="900" spans="30:30" s="120" customFormat="1" x14ac:dyDescent="0.2">
      <c r="AD900" s="121"/>
    </row>
    <row r="901" spans="30:30" s="120" customFormat="1" x14ac:dyDescent="0.2">
      <c r="AD901" s="121"/>
    </row>
    <row r="902" spans="30:30" s="120" customFormat="1" x14ac:dyDescent="0.2">
      <c r="AD902" s="121"/>
    </row>
    <row r="903" spans="30:30" s="120" customFormat="1" x14ac:dyDescent="0.2">
      <c r="AD903" s="121"/>
    </row>
    <row r="904" spans="30:30" s="120" customFormat="1" x14ac:dyDescent="0.2">
      <c r="AD904" s="121"/>
    </row>
    <row r="905" spans="30:30" s="120" customFormat="1" x14ac:dyDescent="0.2">
      <c r="AD905" s="121"/>
    </row>
    <row r="906" spans="30:30" s="120" customFormat="1" x14ac:dyDescent="0.2">
      <c r="AD906" s="121"/>
    </row>
    <row r="907" spans="30:30" s="120" customFormat="1" x14ac:dyDescent="0.2">
      <c r="AD907" s="121"/>
    </row>
    <row r="908" spans="30:30" s="120" customFormat="1" x14ac:dyDescent="0.2">
      <c r="AD908" s="121"/>
    </row>
    <row r="909" spans="30:30" s="120" customFormat="1" x14ac:dyDescent="0.2">
      <c r="AD909" s="121"/>
    </row>
    <row r="910" spans="30:30" s="120" customFormat="1" x14ac:dyDescent="0.2">
      <c r="AD910" s="121"/>
    </row>
    <row r="911" spans="30:30" s="120" customFormat="1" x14ac:dyDescent="0.2">
      <c r="AD911" s="121"/>
    </row>
    <row r="912" spans="30:30" s="120" customFormat="1" x14ac:dyDescent="0.2">
      <c r="AD912" s="121"/>
    </row>
    <row r="913" spans="30:30" s="120" customFormat="1" x14ac:dyDescent="0.2">
      <c r="AD913" s="121"/>
    </row>
    <row r="914" spans="30:30" s="120" customFormat="1" x14ac:dyDescent="0.2">
      <c r="AD914" s="121"/>
    </row>
    <row r="915" spans="30:30" s="120" customFormat="1" x14ac:dyDescent="0.2">
      <c r="AD915" s="121"/>
    </row>
    <row r="916" spans="30:30" s="120" customFormat="1" x14ac:dyDescent="0.2">
      <c r="AD916" s="121"/>
    </row>
    <row r="917" spans="30:30" s="120" customFormat="1" x14ac:dyDescent="0.2">
      <c r="AD917" s="121"/>
    </row>
    <row r="918" spans="30:30" s="120" customFormat="1" x14ac:dyDescent="0.2">
      <c r="AD918" s="121"/>
    </row>
    <row r="919" spans="30:30" s="120" customFormat="1" x14ac:dyDescent="0.2">
      <c r="AD919" s="121"/>
    </row>
    <row r="920" spans="30:30" s="120" customFormat="1" x14ac:dyDescent="0.2">
      <c r="AD920" s="121"/>
    </row>
    <row r="921" spans="30:30" s="120" customFormat="1" x14ac:dyDescent="0.2">
      <c r="AD921" s="121"/>
    </row>
    <row r="922" spans="30:30" s="120" customFormat="1" x14ac:dyDescent="0.2">
      <c r="AD922" s="121"/>
    </row>
    <row r="923" spans="30:30" s="120" customFormat="1" x14ac:dyDescent="0.2">
      <c r="AD923" s="121"/>
    </row>
    <row r="924" spans="30:30" s="120" customFormat="1" x14ac:dyDescent="0.2">
      <c r="AD924" s="121"/>
    </row>
    <row r="925" spans="30:30" s="120" customFormat="1" x14ac:dyDescent="0.2">
      <c r="AD925" s="121"/>
    </row>
    <row r="926" spans="30:30" s="120" customFormat="1" x14ac:dyDescent="0.2">
      <c r="AD926" s="121"/>
    </row>
    <row r="927" spans="30:30" s="120" customFormat="1" x14ac:dyDescent="0.2">
      <c r="AD927" s="121"/>
    </row>
    <row r="928" spans="30:30" s="120" customFormat="1" x14ac:dyDescent="0.2">
      <c r="AD928" s="121"/>
    </row>
    <row r="929" spans="30:30" s="120" customFormat="1" x14ac:dyDescent="0.2">
      <c r="AD929" s="121"/>
    </row>
    <row r="930" spans="30:30" s="120" customFormat="1" x14ac:dyDescent="0.2">
      <c r="AD930" s="121"/>
    </row>
    <row r="931" spans="30:30" s="120" customFormat="1" x14ac:dyDescent="0.2">
      <c r="AD931" s="121"/>
    </row>
    <row r="932" spans="30:30" s="120" customFormat="1" x14ac:dyDescent="0.2">
      <c r="AD932" s="121"/>
    </row>
    <row r="933" spans="30:30" s="120" customFormat="1" x14ac:dyDescent="0.2">
      <c r="AD933" s="121"/>
    </row>
    <row r="934" spans="30:30" s="120" customFormat="1" x14ac:dyDescent="0.2">
      <c r="AD934" s="121"/>
    </row>
    <row r="935" spans="30:30" s="120" customFormat="1" x14ac:dyDescent="0.2">
      <c r="AD935" s="121"/>
    </row>
    <row r="936" spans="30:30" s="120" customFormat="1" x14ac:dyDescent="0.2">
      <c r="AD936" s="121"/>
    </row>
    <row r="937" spans="30:30" s="120" customFormat="1" x14ac:dyDescent="0.2">
      <c r="AD937" s="121"/>
    </row>
    <row r="938" spans="30:30" s="120" customFormat="1" x14ac:dyDescent="0.2">
      <c r="AD938" s="121"/>
    </row>
    <row r="939" spans="30:30" s="120" customFormat="1" x14ac:dyDescent="0.2">
      <c r="AD939" s="121"/>
    </row>
    <row r="940" spans="30:30" s="120" customFormat="1" x14ac:dyDescent="0.2">
      <c r="AD940" s="121"/>
    </row>
    <row r="941" spans="30:30" s="120" customFormat="1" x14ac:dyDescent="0.2">
      <c r="AD941" s="121"/>
    </row>
    <row r="942" spans="30:30" s="120" customFormat="1" x14ac:dyDescent="0.2">
      <c r="AD942" s="121"/>
    </row>
    <row r="943" spans="30:30" s="120" customFormat="1" x14ac:dyDescent="0.2">
      <c r="AD943" s="121"/>
    </row>
    <row r="944" spans="30:30" s="120" customFormat="1" x14ac:dyDescent="0.2">
      <c r="AD944" s="121"/>
    </row>
    <row r="945" spans="30:30" s="120" customFormat="1" x14ac:dyDescent="0.2">
      <c r="AD945" s="121"/>
    </row>
    <row r="946" spans="30:30" s="120" customFormat="1" x14ac:dyDescent="0.2">
      <c r="AD946" s="121"/>
    </row>
    <row r="947" spans="30:30" s="120" customFormat="1" x14ac:dyDescent="0.2">
      <c r="AD947" s="121"/>
    </row>
    <row r="948" spans="30:30" s="120" customFormat="1" x14ac:dyDescent="0.2">
      <c r="AD948" s="121"/>
    </row>
    <row r="949" spans="30:30" s="120" customFormat="1" x14ac:dyDescent="0.2">
      <c r="AD949" s="121"/>
    </row>
    <row r="950" spans="30:30" s="120" customFormat="1" x14ac:dyDescent="0.2">
      <c r="AD950" s="121"/>
    </row>
    <row r="951" spans="30:30" s="120" customFormat="1" x14ac:dyDescent="0.2">
      <c r="AD951" s="121"/>
    </row>
    <row r="952" spans="30:30" s="120" customFormat="1" x14ac:dyDescent="0.2">
      <c r="AD952" s="121"/>
    </row>
    <row r="953" spans="30:30" s="120" customFormat="1" x14ac:dyDescent="0.2">
      <c r="AD953" s="121"/>
    </row>
    <row r="954" spans="30:30" s="120" customFormat="1" x14ac:dyDescent="0.2">
      <c r="AD954" s="121"/>
    </row>
    <row r="955" spans="30:30" s="120" customFormat="1" x14ac:dyDescent="0.2">
      <c r="AD955" s="121"/>
    </row>
    <row r="956" spans="30:30" s="120" customFormat="1" x14ac:dyDescent="0.2">
      <c r="AD956" s="121"/>
    </row>
    <row r="957" spans="30:30" s="120" customFormat="1" x14ac:dyDescent="0.2">
      <c r="AD957" s="121"/>
    </row>
    <row r="958" spans="30:30" s="120" customFormat="1" x14ac:dyDescent="0.2">
      <c r="AD958" s="121"/>
    </row>
    <row r="959" spans="30:30" s="120" customFormat="1" x14ac:dyDescent="0.2">
      <c r="AD959" s="121"/>
    </row>
    <row r="960" spans="30:30" s="120" customFormat="1" x14ac:dyDescent="0.2">
      <c r="AD960" s="121"/>
    </row>
    <row r="961" spans="30:30" s="120" customFormat="1" x14ac:dyDescent="0.2">
      <c r="AD961" s="121"/>
    </row>
    <row r="962" spans="30:30" s="120" customFormat="1" x14ac:dyDescent="0.2">
      <c r="AD962" s="121"/>
    </row>
    <row r="963" spans="30:30" s="120" customFormat="1" x14ac:dyDescent="0.2">
      <c r="AD963" s="121"/>
    </row>
    <row r="964" spans="30:30" s="120" customFormat="1" x14ac:dyDescent="0.2">
      <c r="AD964" s="121"/>
    </row>
    <row r="965" spans="30:30" s="120" customFormat="1" x14ac:dyDescent="0.2">
      <c r="AD965" s="121"/>
    </row>
    <row r="966" spans="30:30" s="120" customFormat="1" x14ac:dyDescent="0.2">
      <c r="AD966" s="121"/>
    </row>
    <row r="967" spans="30:30" s="120" customFormat="1" x14ac:dyDescent="0.2">
      <c r="AD967" s="121"/>
    </row>
    <row r="968" spans="30:30" s="120" customFormat="1" x14ac:dyDescent="0.2">
      <c r="AD968" s="121"/>
    </row>
    <row r="969" spans="30:30" s="120" customFormat="1" x14ac:dyDescent="0.2">
      <c r="AD969" s="121"/>
    </row>
    <row r="970" spans="30:30" s="120" customFormat="1" x14ac:dyDescent="0.2">
      <c r="AD970" s="121"/>
    </row>
    <row r="971" spans="30:30" s="120" customFormat="1" x14ac:dyDescent="0.2">
      <c r="AD971" s="121"/>
    </row>
    <row r="972" spans="30:30" s="120" customFormat="1" x14ac:dyDescent="0.2">
      <c r="AD972" s="121"/>
    </row>
    <row r="973" spans="30:30" s="120" customFormat="1" x14ac:dyDescent="0.2">
      <c r="AD973" s="121"/>
    </row>
    <row r="974" spans="30:30" s="120" customFormat="1" x14ac:dyDescent="0.2">
      <c r="AD974" s="121"/>
    </row>
    <row r="975" spans="30:30" s="120" customFormat="1" x14ac:dyDescent="0.2">
      <c r="AD975" s="121"/>
    </row>
    <row r="976" spans="30:30" s="120" customFormat="1" x14ac:dyDescent="0.2">
      <c r="AD976" s="121"/>
    </row>
    <row r="977" spans="30:30" s="120" customFormat="1" x14ac:dyDescent="0.2">
      <c r="AD977" s="121"/>
    </row>
    <row r="978" spans="30:30" s="120" customFormat="1" x14ac:dyDescent="0.2">
      <c r="AD978" s="121"/>
    </row>
    <row r="979" spans="30:30" s="120" customFormat="1" x14ac:dyDescent="0.2">
      <c r="AD979" s="121"/>
    </row>
    <row r="980" spans="30:30" s="120" customFormat="1" x14ac:dyDescent="0.2">
      <c r="AD980" s="121"/>
    </row>
    <row r="981" spans="30:30" s="120" customFormat="1" x14ac:dyDescent="0.2">
      <c r="AD981" s="121"/>
    </row>
    <row r="982" spans="30:30" s="120" customFormat="1" x14ac:dyDescent="0.2">
      <c r="AD982" s="121"/>
    </row>
    <row r="983" spans="30:30" s="120" customFormat="1" x14ac:dyDescent="0.2">
      <c r="AD983" s="121"/>
    </row>
    <row r="984" spans="30:30" s="120" customFormat="1" x14ac:dyDescent="0.2">
      <c r="AD984" s="121"/>
    </row>
    <row r="985" spans="30:30" s="120" customFormat="1" x14ac:dyDescent="0.2">
      <c r="AD985" s="121"/>
    </row>
    <row r="986" spans="30:30" s="120" customFormat="1" x14ac:dyDescent="0.2">
      <c r="AD986" s="121"/>
    </row>
    <row r="987" spans="30:30" s="120" customFormat="1" x14ac:dyDescent="0.2">
      <c r="AD987" s="121"/>
    </row>
    <row r="988" spans="30:30" s="120" customFormat="1" x14ac:dyDescent="0.2">
      <c r="AD988" s="121"/>
    </row>
    <row r="989" spans="30:30" s="120" customFormat="1" x14ac:dyDescent="0.2">
      <c r="AD989" s="121"/>
    </row>
    <row r="990" spans="30:30" s="120" customFormat="1" x14ac:dyDescent="0.2">
      <c r="AD990" s="121"/>
    </row>
    <row r="991" spans="30:30" s="120" customFormat="1" x14ac:dyDescent="0.2">
      <c r="AD991" s="121"/>
    </row>
    <row r="992" spans="30:30" s="120" customFormat="1" x14ac:dyDescent="0.2">
      <c r="AD992" s="121"/>
    </row>
    <row r="993" spans="30:30" s="120" customFormat="1" x14ac:dyDescent="0.2">
      <c r="AD993" s="121"/>
    </row>
    <row r="994" spans="30:30" s="120" customFormat="1" x14ac:dyDescent="0.2">
      <c r="AD994" s="121"/>
    </row>
    <row r="995" spans="30:30" s="120" customFormat="1" x14ac:dyDescent="0.2">
      <c r="AD995" s="121"/>
    </row>
    <row r="996" spans="30:30" s="120" customFormat="1" x14ac:dyDescent="0.2">
      <c r="AD996" s="121"/>
    </row>
    <row r="997" spans="30:30" s="120" customFormat="1" x14ac:dyDescent="0.2">
      <c r="AD997" s="121"/>
    </row>
    <row r="998" spans="30:30" s="120" customFormat="1" x14ac:dyDescent="0.2">
      <c r="AD998" s="121"/>
    </row>
    <row r="999" spans="30:30" s="120" customFormat="1" x14ac:dyDescent="0.2">
      <c r="AD999" s="121"/>
    </row>
    <row r="1000" spans="30:30" s="120" customFormat="1" x14ac:dyDescent="0.2">
      <c r="AD1000" s="121"/>
    </row>
    <row r="1001" spans="30:30" s="120" customFormat="1" x14ac:dyDescent="0.2">
      <c r="AD1001" s="121"/>
    </row>
    <row r="1002" spans="30:30" s="120" customFormat="1" x14ac:dyDescent="0.2">
      <c r="AD1002" s="121"/>
    </row>
    <row r="1003" spans="30:30" s="120" customFormat="1" x14ac:dyDescent="0.2">
      <c r="AD1003" s="121"/>
    </row>
    <row r="1004" spans="30:30" s="120" customFormat="1" x14ac:dyDescent="0.2">
      <c r="AD1004" s="121"/>
    </row>
    <row r="1005" spans="30:30" s="120" customFormat="1" x14ac:dyDescent="0.2">
      <c r="AD1005" s="121"/>
    </row>
    <row r="1006" spans="30:30" s="120" customFormat="1" x14ac:dyDescent="0.2">
      <c r="AD1006" s="121"/>
    </row>
    <row r="1007" spans="30:30" s="120" customFormat="1" x14ac:dyDescent="0.2">
      <c r="AD1007" s="121"/>
    </row>
    <row r="1008" spans="30:30" s="120" customFormat="1" x14ac:dyDescent="0.2">
      <c r="AD1008" s="121"/>
    </row>
    <row r="1009" spans="30:30" s="120" customFormat="1" x14ac:dyDescent="0.2">
      <c r="AD1009" s="121"/>
    </row>
    <row r="1010" spans="30:30" s="120" customFormat="1" x14ac:dyDescent="0.2">
      <c r="AD1010" s="121"/>
    </row>
    <row r="1011" spans="30:30" s="120" customFormat="1" x14ac:dyDescent="0.2">
      <c r="AD1011" s="121"/>
    </row>
    <row r="1012" spans="30:30" s="120" customFormat="1" x14ac:dyDescent="0.2">
      <c r="AD1012" s="121"/>
    </row>
    <row r="1013" spans="30:30" s="120" customFormat="1" x14ac:dyDescent="0.2">
      <c r="AD1013" s="121"/>
    </row>
    <row r="1014" spans="30:30" s="120" customFormat="1" x14ac:dyDescent="0.2">
      <c r="AD1014" s="121"/>
    </row>
    <row r="1015" spans="30:30" s="120" customFormat="1" x14ac:dyDescent="0.2">
      <c r="AD1015" s="121"/>
    </row>
    <row r="1016" spans="30:30" s="120" customFormat="1" x14ac:dyDescent="0.2">
      <c r="AD1016" s="121"/>
    </row>
    <row r="1017" spans="30:30" s="120" customFormat="1" x14ac:dyDescent="0.2">
      <c r="AD1017" s="121"/>
    </row>
    <row r="1018" spans="30:30" s="120" customFormat="1" x14ac:dyDescent="0.2">
      <c r="AD1018" s="121"/>
    </row>
    <row r="1019" spans="30:30" s="120" customFormat="1" x14ac:dyDescent="0.2">
      <c r="AD1019" s="121"/>
    </row>
    <row r="1020" spans="30:30" s="120" customFormat="1" x14ac:dyDescent="0.2">
      <c r="AD1020" s="121"/>
    </row>
    <row r="1021" spans="30:30" s="120" customFormat="1" x14ac:dyDescent="0.2">
      <c r="AD1021" s="121"/>
    </row>
    <row r="1022" spans="30:30" s="120" customFormat="1" x14ac:dyDescent="0.2">
      <c r="AD1022" s="121"/>
    </row>
    <row r="1023" spans="30:30" s="120" customFormat="1" x14ac:dyDescent="0.2">
      <c r="AD1023" s="121"/>
    </row>
    <row r="1024" spans="30:30" s="120" customFormat="1" x14ac:dyDescent="0.2">
      <c r="AD1024" s="121"/>
    </row>
    <row r="1025" spans="30:30" s="120" customFormat="1" x14ac:dyDescent="0.2">
      <c r="AD1025" s="121"/>
    </row>
    <row r="1026" spans="30:30" s="120" customFormat="1" x14ac:dyDescent="0.2">
      <c r="AD1026" s="121"/>
    </row>
    <row r="1027" spans="30:30" s="120" customFormat="1" x14ac:dyDescent="0.2">
      <c r="AD1027" s="121"/>
    </row>
    <row r="1028" spans="30:30" s="120" customFormat="1" x14ac:dyDescent="0.2">
      <c r="AD1028" s="121"/>
    </row>
    <row r="1029" spans="30:30" s="120" customFormat="1" x14ac:dyDescent="0.2">
      <c r="AD1029" s="121"/>
    </row>
    <row r="1030" spans="30:30" s="120" customFormat="1" x14ac:dyDescent="0.2">
      <c r="AD1030" s="121"/>
    </row>
    <row r="1031" spans="30:30" s="120" customFormat="1" x14ac:dyDescent="0.2">
      <c r="AD1031" s="121"/>
    </row>
    <row r="1032" spans="30:30" s="120" customFormat="1" x14ac:dyDescent="0.2">
      <c r="AD1032" s="121"/>
    </row>
    <row r="1033" spans="30:30" s="120" customFormat="1" x14ac:dyDescent="0.2">
      <c r="AD1033" s="121"/>
    </row>
    <row r="1034" spans="30:30" s="120" customFormat="1" x14ac:dyDescent="0.2">
      <c r="AD1034" s="121"/>
    </row>
    <row r="1035" spans="30:30" s="120" customFormat="1" x14ac:dyDescent="0.2">
      <c r="AD1035" s="121"/>
    </row>
    <row r="1036" spans="30:30" s="120" customFormat="1" x14ac:dyDescent="0.2">
      <c r="AD1036" s="121"/>
    </row>
    <row r="1037" spans="30:30" s="120" customFormat="1" x14ac:dyDescent="0.2">
      <c r="AD1037" s="121"/>
    </row>
    <row r="1038" spans="30:30" s="120" customFormat="1" x14ac:dyDescent="0.2">
      <c r="AD1038" s="121"/>
    </row>
    <row r="1039" spans="30:30" s="120" customFormat="1" x14ac:dyDescent="0.2">
      <c r="AD1039" s="121"/>
    </row>
    <row r="1040" spans="30:30" s="120" customFormat="1" x14ac:dyDescent="0.2">
      <c r="AD1040" s="121"/>
    </row>
    <row r="1041" spans="30:30" s="120" customFormat="1" x14ac:dyDescent="0.2">
      <c r="AD1041" s="121"/>
    </row>
    <row r="1042" spans="30:30" s="120" customFormat="1" x14ac:dyDescent="0.2">
      <c r="AD1042" s="121"/>
    </row>
    <row r="1043" spans="30:30" s="120" customFormat="1" x14ac:dyDescent="0.2">
      <c r="AD1043" s="121"/>
    </row>
    <row r="1044" spans="30:30" s="120" customFormat="1" x14ac:dyDescent="0.2">
      <c r="AD1044" s="121"/>
    </row>
    <row r="1045" spans="30:30" s="120" customFormat="1" x14ac:dyDescent="0.2">
      <c r="AD1045" s="121"/>
    </row>
    <row r="1046" spans="30:30" s="120" customFormat="1" x14ac:dyDescent="0.2">
      <c r="AD1046" s="121"/>
    </row>
    <row r="1047" spans="30:30" s="120" customFormat="1" x14ac:dyDescent="0.2">
      <c r="AD1047" s="121"/>
    </row>
    <row r="1048" spans="30:30" s="120" customFormat="1" x14ac:dyDescent="0.2">
      <c r="AD1048" s="121"/>
    </row>
    <row r="1049" spans="30:30" s="120" customFormat="1" x14ac:dyDescent="0.2">
      <c r="AD1049" s="121"/>
    </row>
    <row r="1050" spans="30:30" s="120" customFormat="1" x14ac:dyDescent="0.2">
      <c r="AD1050" s="121"/>
    </row>
    <row r="1051" spans="30:30" s="120" customFormat="1" x14ac:dyDescent="0.2">
      <c r="AD1051" s="121"/>
    </row>
    <row r="1052" spans="30:30" s="120" customFormat="1" x14ac:dyDescent="0.2">
      <c r="AD1052" s="121"/>
    </row>
    <row r="1053" spans="30:30" s="120" customFormat="1" x14ac:dyDescent="0.2">
      <c r="AD1053" s="121"/>
    </row>
    <row r="1054" spans="30:30" s="120" customFormat="1" x14ac:dyDescent="0.2">
      <c r="AD1054" s="121"/>
    </row>
    <row r="1055" spans="30:30" s="120" customFormat="1" x14ac:dyDescent="0.2">
      <c r="AD1055" s="121"/>
    </row>
    <row r="1056" spans="30:30" s="120" customFormat="1" x14ac:dyDescent="0.2">
      <c r="AD1056" s="121"/>
    </row>
    <row r="1057" spans="30:30" s="120" customFormat="1" x14ac:dyDescent="0.2">
      <c r="AD1057" s="121"/>
    </row>
    <row r="1058" spans="30:30" s="120" customFormat="1" x14ac:dyDescent="0.2">
      <c r="AD1058" s="121"/>
    </row>
    <row r="1059" spans="30:30" s="120" customFormat="1" x14ac:dyDescent="0.2">
      <c r="AD1059" s="121"/>
    </row>
    <row r="1060" spans="30:30" s="120" customFormat="1" x14ac:dyDescent="0.2">
      <c r="AD1060" s="121"/>
    </row>
    <row r="1061" spans="30:30" s="120" customFormat="1" x14ac:dyDescent="0.2">
      <c r="AD1061" s="121"/>
    </row>
    <row r="1062" spans="30:30" s="120" customFormat="1" x14ac:dyDescent="0.2">
      <c r="AD1062" s="121"/>
    </row>
    <row r="1063" spans="30:30" s="120" customFormat="1" x14ac:dyDescent="0.2">
      <c r="AD1063" s="121"/>
    </row>
    <row r="1064" spans="30:30" s="120" customFormat="1" x14ac:dyDescent="0.2">
      <c r="AD1064" s="121"/>
    </row>
    <row r="1065" spans="30:30" s="120" customFormat="1" x14ac:dyDescent="0.2">
      <c r="AD1065" s="121"/>
    </row>
    <row r="1066" spans="30:30" s="120" customFormat="1" x14ac:dyDescent="0.2">
      <c r="AD1066" s="121"/>
    </row>
    <row r="1067" spans="30:30" s="120" customFormat="1" x14ac:dyDescent="0.2">
      <c r="AD1067" s="121"/>
    </row>
    <row r="1068" spans="30:30" s="120" customFormat="1" x14ac:dyDescent="0.2">
      <c r="AD1068" s="121"/>
    </row>
    <row r="1069" spans="30:30" s="120" customFormat="1" x14ac:dyDescent="0.2">
      <c r="AD1069" s="121"/>
    </row>
    <row r="1070" spans="30:30" s="120" customFormat="1" x14ac:dyDescent="0.2">
      <c r="AD1070" s="121"/>
    </row>
    <row r="1071" spans="30:30" s="120" customFormat="1" x14ac:dyDescent="0.2">
      <c r="AD1071" s="121"/>
    </row>
    <row r="1072" spans="30:30" s="120" customFormat="1" x14ac:dyDescent="0.2">
      <c r="AD1072" s="121"/>
    </row>
    <row r="1073" spans="30:30" s="120" customFormat="1" x14ac:dyDescent="0.2">
      <c r="AD1073" s="121"/>
    </row>
    <row r="1074" spans="30:30" s="120" customFormat="1" x14ac:dyDescent="0.2">
      <c r="AD1074" s="121"/>
    </row>
    <row r="1075" spans="30:30" s="120" customFormat="1" x14ac:dyDescent="0.2">
      <c r="AD1075" s="121"/>
    </row>
    <row r="1076" spans="30:30" s="120" customFormat="1" x14ac:dyDescent="0.2">
      <c r="AD1076" s="121"/>
    </row>
    <row r="1077" spans="30:30" s="120" customFormat="1" x14ac:dyDescent="0.2">
      <c r="AD1077" s="121"/>
    </row>
    <row r="1078" spans="30:30" s="120" customFormat="1" x14ac:dyDescent="0.2">
      <c r="AD1078" s="121"/>
    </row>
    <row r="1079" spans="30:30" s="120" customFormat="1" x14ac:dyDescent="0.2">
      <c r="AD1079" s="121"/>
    </row>
    <row r="1080" spans="30:30" s="120" customFormat="1" x14ac:dyDescent="0.2">
      <c r="AD1080" s="121"/>
    </row>
    <row r="1081" spans="30:30" s="120" customFormat="1" x14ac:dyDescent="0.2">
      <c r="AD1081" s="121"/>
    </row>
    <row r="1082" spans="30:30" s="120" customFormat="1" x14ac:dyDescent="0.2">
      <c r="AD1082" s="121"/>
    </row>
    <row r="1083" spans="30:30" s="120" customFormat="1" x14ac:dyDescent="0.2">
      <c r="AD1083" s="121"/>
    </row>
    <row r="1084" spans="30:30" s="120" customFormat="1" x14ac:dyDescent="0.2">
      <c r="AD1084" s="121"/>
    </row>
    <row r="1085" spans="30:30" s="120" customFormat="1" x14ac:dyDescent="0.2">
      <c r="AD1085" s="121"/>
    </row>
    <row r="1086" spans="30:30" s="120" customFormat="1" x14ac:dyDescent="0.2">
      <c r="AD1086" s="121"/>
    </row>
    <row r="1087" spans="30:30" s="120" customFormat="1" x14ac:dyDescent="0.2">
      <c r="AD1087" s="121"/>
    </row>
    <row r="1088" spans="30:30" s="120" customFormat="1" x14ac:dyDescent="0.2">
      <c r="AD1088" s="121"/>
    </row>
    <row r="1089" spans="30:30" s="120" customFormat="1" x14ac:dyDescent="0.2">
      <c r="AD1089" s="121"/>
    </row>
    <row r="1090" spans="30:30" s="120" customFormat="1" x14ac:dyDescent="0.2">
      <c r="AD1090" s="121"/>
    </row>
    <row r="1091" spans="30:30" s="120" customFormat="1" x14ac:dyDescent="0.2">
      <c r="AD1091" s="121"/>
    </row>
    <row r="1092" spans="30:30" s="120" customFormat="1" x14ac:dyDescent="0.2">
      <c r="AD1092" s="121"/>
    </row>
    <row r="1093" spans="30:30" s="120" customFormat="1" x14ac:dyDescent="0.2">
      <c r="AD1093" s="121"/>
    </row>
    <row r="1094" spans="30:30" s="120" customFormat="1" x14ac:dyDescent="0.2">
      <c r="AD1094" s="121"/>
    </row>
    <row r="1095" spans="30:30" s="120" customFormat="1" x14ac:dyDescent="0.2">
      <c r="AD1095" s="121"/>
    </row>
    <row r="1096" spans="30:30" s="120" customFormat="1" x14ac:dyDescent="0.2">
      <c r="AD1096" s="121"/>
    </row>
    <row r="1097" spans="30:30" s="120" customFormat="1" x14ac:dyDescent="0.2">
      <c r="AD1097" s="121"/>
    </row>
    <row r="1098" spans="30:30" s="120" customFormat="1" x14ac:dyDescent="0.2">
      <c r="AD1098" s="121"/>
    </row>
    <row r="1099" spans="30:30" s="120" customFormat="1" x14ac:dyDescent="0.2">
      <c r="AD1099" s="121"/>
    </row>
    <row r="1100" spans="30:30" s="120" customFormat="1" x14ac:dyDescent="0.2">
      <c r="AD1100" s="121"/>
    </row>
    <row r="1101" spans="30:30" s="120" customFormat="1" x14ac:dyDescent="0.2">
      <c r="AD1101" s="121"/>
    </row>
    <row r="1102" spans="30:30" s="120" customFormat="1" x14ac:dyDescent="0.2">
      <c r="AD1102" s="121"/>
    </row>
    <row r="1103" spans="30:30" s="120" customFormat="1" x14ac:dyDescent="0.2">
      <c r="AD1103" s="121"/>
    </row>
    <row r="1104" spans="30:30" s="120" customFormat="1" x14ac:dyDescent="0.2">
      <c r="AD1104" s="121"/>
    </row>
    <row r="1105" spans="30:30" s="120" customFormat="1" x14ac:dyDescent="0.2">
      <c r="AD1105" s="121"/>
    </row>
    <row r="1106" spans="30:30" s="120" customFormat="1" x14ac:dyDescent="0.2">
      <c r="AD1106" s="121"/>
    </row>
    <row r="1107" spans="30:30" s="120" customFormat="1" x14ac:dyDescent="0.2">
      <c r="AD1107" s="121"/>
    </row>
    <row r="1108" spans="30:30" s="120" customFormat="1" x14ac:dyDescent="0.2">
      <c r="AD1108" s="121"/>
    </row>
    <row r="1109" spans="30:30" s="120" customFormat="1" x14ac:dyDescent="0.2">
      <c r="AD1109" s="121"/>
    </row>
    <row r="1110" spans="30:30" s="120" customFormat="1" x14ac:dyDescent="0.2">
      <c r="AD1110" s="121"/>
    </row>
    <row r="1111" spans="30:30" s="120" customFormat="1" x14ac:dyDescent="0.2">
      <c r="AD1111" s="121"/>
    </row>
    <row r="1112" spans="30:30" s="120" customFormat="1" x14ac:dyDescent="0.2">
      <c r="AD1112" s="121"/>
    </row>
    <row r="1113" spans="30:30" s="120" customFormat="1" x14ac:dyDescent="0.2">
      <c r="AD1113" s="121"/>
    </row>
    <row r="1114" spans="30:30" s="120" customFormat="1" x14ac:dyDescent="0.2">
      <c r="AD1114" s="121"/>
    </row>
    <row r="1115" spans="30:30" s="120" customFormat="1" x14ac:dyDescent="0.2">
      <c r="AD1115" s="121"/>
    </row>
    <row r="1116" spans="30:30" s="120" customFormat="1" x14ac:dyDescent="0.2">
      <c r="AD1116" s="121"/>
    </row>
    <row r="1117" spans="30:30" s="120" customFormat="1" x14ac:dyDescent="0.2">
      <c r="AD1117" s="121"/>
    </row>
    <row r="1118" spans="30:30" s="120" customFormat="1" x14ac:dyDescent="0.2">
      <c r="AD1118" s="121"/>
    </row>
    <row r="1119" spans="30:30" s="120" customFormat="1" x14ac:dyDescent="0.2">
      <c r="AD1119" s="121"/>
    </row>
    <row r="1120" spans="30:30" s="120" customFormat="1" x14ac:dyDescent="0.2">
      <c r="AD1120" s="121"/>
    </row>
    <row r="1121" spans="30:30" s="120" customFormat="1" x14ac:dyDescent="0.2">
      <c r="AD1121" s="121"/>
    </row>
    <row r="1122" spans="30:30" s="120" customFormat="1" x14ac:dyDescent="0.2">
      <c r="AD1122" s="121"/>
    </row>
    <row r="1123" spans="30:30" s="120" customFormat="1" x14ac:dyDescent="0.2">
      <c r="AD1123" s="121"/>
    </row>
    <row r="1124" spans="30:30" s="120" customFormat="1" x14ac:dyDescent="0.2">
      <c r="AD1124" s="121"/>
    </row>
    <row r="1125" spans="30:30" s="120" customFormat="1" x14ac:dyDescent="0.2">
      <c r="AD1125" s="121"/>
    </row>
    <row r="1126" spans="30:30" s="120" customFormat="1" x14ac:dyDescent="0.2">
      <c r="AD1126" s="121"/>
    </row>
    <row r="1127" spans="30:30" s="120" customFormat="1" x14ac:dyDescent="0.2">
      <c r="AD1127" s="121"/>
    </row>
    <row r="1128" spans="30:30" s="120" customFormat="1" x14ac:dyDescent="0.2">
      <c r="AD1128" s="121"/>
    </row>
    <row r="1129" spans="30:30" s="120" customFormat="1" x14ac:dyDescent="0.2">
      <c r="AD1129" s="121"/>
    </row>
    <row r="1130" spans="30:30" s="120" customFormat="1" x14ac:dyDescent="0.2">
      <c r="AD1130" s="121"/>
    </row>
    <row r="1131" spans="30:30" s="120" customFormat="1" x14ac:dyDescent="0.2">
      <c r="AD1131" s="121"/>
    </row>
    <row r="1132" spans="30:30" s="120" customFormat="1" x14ac:dyDescent="0.2">
      <c r="AD1132" s="121"/>
    </row>
    <row r="1133" spans="30:30" s="120" customFormat="1" x14ac:dyDescent="0.2">
      <c r="AD1133" s="121"/>
    </row>
    <row r="1134" spans="30:30" s="120" customFormat="1" x14ac:dyDescent="0.2">
      <c r="AD1134" s="121"/>
    </row>
    <row r="1135" spans="30:30" s="120" customFormat="1" x14ac:dyDescent="0.2">
      <c r="AD1135" s="121"/>
    </row>
    <row r="1136" spans="30:30" s="120" customFormat="1" x14ac:dyDescent="0.2">
      <c r="AD1136" s="121"/>
    </row>
    <row r="1137" spans="30:30" s="120" customFormat="1" x14ac:dyDescent="0.2">
      <c r="AD1137" s="121"/>
    </row>
    <row r="1138" spans="30:30" s="120" customFormat="1" x14ac:dyDescent="0.2">
      <c r="AD1138" s="121"/>
    </row>
    <row r="1139" spans="30:30" s="120" customFormat="1" x14ac:dyDescent="0.2">
      <c r="AD1139" s="121"/>
    </row>
    <row r="1140" spans="30:30" s="120" customFormat="1" x14ac:dyDescent="0.2">
      <c r="AD1140" s="121"/>
    </row>
    <row r="1141" spans="30:30" s="120" customFormat="1" x14ac:dyDescent="0.2">
      <c r="AD1141" s="121"/>
    </row>
    <row r="1142" spans="30:30" s="120" customFormat="1" x14ac:dyDescent="0.2">
      <c r="AD1142" s="121"/>
    </row>
    <row r="1143" spans="30:30" s="120" customFormat="1" x14ac:dyDescent="0.2">
      <c r="AD1143" s="121"/>
    </row>
    <row r="1144" spans="30:30" s="120" customFormat="1" x14ac:dyDescent="0.2">
      <c r="AD1144" s="121"/>
    </row>
    <row r="1145" spans="30:30" s="120" customFormat="1" x14ac:dyDescent="0.2">
      <c r="AD1145" s="121"/>
    </row>
    <row r="1146" spans="30:30" s="120" customFormat="1" x14ac:dyDescent="0.2">
      <c r="AD1146" s="121"/>
    </row>
    <row r="1147" spans="30:30" s="120" customFormat="1" x14ac:dyDescent="0.2">
      <c r="AD1147" s="121"/>
    </row>
    <row r="1148" spans="30:30" s="120" customFormat="1" x14ac:dyDescent="0.2">
      <c r="AD1148" s="121"/>
    </row>
    <row r="1149" spans="30:30" s="120" customFormat="1" x14ac:dyDescent="0.2">
      <c r="AD1149" s="121"/>
    </row>
    <row r="1150" spans="30:30" s="120" customFormat="1" x14ac:dyDescent="0.2">
      <c r="AD1150" s="121"/>
    </row>
    <row r="1151" spans="30:30" s="120" customFormat="1" x14ac:dyDescent="0.2">
      <c r="AD1151" s="121"/>
    </row>
    <row r="1152" spans="30:30" s="120" customFormat="1" x14ac:dyDescent="0.2">
      <c r="AD1152" s="121"/>
    </row>
    <row r="1153" spans="30:30" s="120" customFormat="1" x14ac:dyDescent="0.2">
      <c r="AD1153" s="121"/>
    </row>
    <row r="1154" spans="30:30" s="120" customFormat="1" x14ac:dyDescent="0.2">
      <c r="AD1154" s="121"/>
    </row>
    <row r="1155" spans="30:30" s="120" customFormat="1" x14ac:dyDescent="0.2">
      <c r="AD1155" s="121"/>
    </row>
    <row r="1156" spans="30:30" s="120" customFormat="1" x14ac:dyDescent="0.2">
      <c r="AD1156" s="121"/>
    </row>
    <row r="1157" spans="30:30" s="120" customFormat="1" x14ac:dyDescent="0.2">
      <c r="AD1157" s="121"/>
    </row>
    <row r="1158" spans="30:30" s="120" customFormat="1" x14ac:dyDescent="0.2">
      <c r="AD1158" s="121"/>
    </row>
    <row r="1159" spans="30:30" s="120" customFormat="1" x14ac:dyDescent="0.2">
      <c r="AD1159" s="121"/>
    </row>
    <row r="1160" spans="30:30" s="120" customFormat="1" x14ac:dyDescent="0.2">
      <c r="AD1160" s="121"/>
    </row>
    <row r="1161" spans="30:30" s="120" customFormat="1" x14ac:dyDescent="0.2">
      <c r="AD1161" s="121"/>
    </row>
    <row r="1162" spans="30:30" s="120" customFormat="1" x14ac:dyDescent="0.2">
      <c r="AD1162" s="121"/>
    </row>
    <row r="1163" spans="30:30" s="120" customFormat="1" x14ac:dyDescent="0.2">
      <c r="AD1163" s="121"/>
    </row>
    <row r="1164" spans="30:30" s="120" customFormat="1" x14ac:dyDescent="0.2">
      <c r="AD1164" s="121"/>
    </row>
    <row r="1165" spans="30:30" s="120" customFormat="1" x14ac:dyDescent="0.2">
      <c r="AD1165" s="121"/>
    </row>
    <row r="1166" spans="30:30" s="120" customFormat="1" x14ac:dyDescent="0.2">
      <c r="AD1166" s="121"/>
    </row>
    <row r="1167" spans="30:30" s="120" customFormat="1" x14ac:dyDescent="0.2">
      <c r="AD1167" s="121"/>
    </row>
    <row r="1168" spans="30:30" s="120" customFormat="1" x14ac:dyDescent="0.2">
      <c r="AD1168" s="121"/>
    </row>
    <row r="1169" spans="30:30" s="120" customFormat="1" x14ac:dyDescent="0.2">
      <c r="AD1169" s="121"/>
    </row>
    <row r="1170" spans="30:30" s="120" customFormat="1" x14ac:dyDescent="0.2">
      <c r="AD1170" s="121"/>
    </row>
    <row r="1171" spans="30:30" s="120" customFormat="1" x14ac:dyDescent="0.2">
      <c r="AD1171" s="121"/>
    </row>
    <row r="1172" spans="30:30" s="120" customFormat="1" x14ac:dyDescent="0.2">
      <c r="AD1172" s="121"/>
    </row>
    <row r="1173" spans="30:30" s="120" customFormat="1" x14ac:dyDescent="0.2">
      <c r="AD1173" s="121"/>
    </row>
    <row r="1174" spans="30:30" s="120" customFormat="1" x14ac:dyDescent="0.2">
      <c r="AD1174" s="121"/>
    </row>
    <row r="1175" spans="30:30" s="120" customFormat="1" x14ac:dyDescent="0.2">
      <c r="AD1175" s="121"/>
    </row>
    <row r="1176" spans="30:30" s="120" customFormat="1" x14ac:dyDescent="0.2">
      <c r="AD1176" s="121"/>
    </row>
    <row r="1177" spans="30:30" s="120" customFormat="1" x14ac:dyDescent="0.2">
      <c r="AD1177" s="121"/>
    </row>
    <row r="1178" spans="30:30" s="120" customFormat="1" x14ac:dyDescent="0.2">
      <c r="AD1178" s="121"/>
    </row>
    <row r="1179" spans="30:30" s="120" customFormat="1" x14ac:dyDescent="0.2">
      <c r="AD1179" s="121"/>
    </row>
    <row r="1180" spans="30:30" s="120" customFormat="1" x14ac:dyDescent="0.2">
      <c r="AD1180" s="121"/>
    </row>
    <row r="1181" spans="30:30" s="120" customFormat="1" x14ac:dyDescent="0.2">
      <c r="AD1181" s="121"/>
    </row>
    <row r="1182" spans="30:30" s="120" customFormat="1" x14ac:dyDescent="0.2">
      <c r="AD1182" s="121"/>
    </row>
    <row r="1183" spans="30:30" s="120" customFormat="1" x14ac:dyDescent="0.2">
      <c r="AD1183" s="121"/>
    </row>
    <row r="1184" spans="30:30" s="120" customFormat="1" x14ac:dyDescent="0.2">
      <c r="AD1184" s="121"/>
    </row>
    <row r="1185" spans="30:30" s="120" customFormat="1" x14ac:dyDescent="0.2">
      <c r="AD1185" s="121"/>
    </row>
    <row r="1186" spans="30:30" s="120" customFormat="1" x14ac:dyDescent="0.2">
      <c r="AD1186" s="121"/>
    </row>
    <row r="1187" spans="30:30" s="120" customFormat="1" x14ac:dyDescent="0.2">
      <c r="AD1187" s="121"/>
    </row>
    <row r="1188" spans="30:30" s="120" customFormat="1" x14ac:dyDescent="0.2">
      <c r="AD1188" s="121"/>
    </row>
    <row r="1189" spans="30:30" s="120" customFormat="1" x14ac:dyDescent="0.2">
      <c r="AD1189" s="121"/>
    </row>
    <row r="1190" spans="30:30" s="120" customFormat="1" x14ac:dyDescent="0.2">
      <c r="AD1190" s="121"/>
    </row>
    <row r="1191" spans="30:30" s="120" customFormat="1" x14ac:dyDescent="0.2">
      <c r="AD1191" s="121"/>
    </row>
    <row r="1192" spans="30:30" s="120" customFormat="1" x14ac:dyDescent="0.2">
      <c r="AD1192" s="121"/>
    </row>
    <row r="1193" spans="30:30" s="120" customFormat="1" x14ac:dyDescent="0.2">
      <c r="AD1193" s="121"/>
    </row>
    <row r="1194" spans="30:30" s="120" customFormat="1" x14ac:dyDescent="0.2">
      <c r="AD1194" s="121"/>
    </row>
    <row r="1195" spans="30:30" s="120" customFormat="1" x14ac:dyDescent="0.2">
      <c r="AD1195" s="121"/>
    </row>
    <row r="1196" spans="30:30" s="120" customFormat="1" x14ac:dyDescent="0.2">
      <c r="AD1196" s="121"/>
    </row>
    <row r="1197" spans="30:30" s="120" customFormat="1" x14ac:dyDescent="0.2">
      <c r="AD1197" s="121"/>
    </row>
    <row r="1198" spans="30:30" s="120" customFormat="1" x14ac:dyDescent="0.2">
      <c r="AD1198" s="121"/>
    </row>
    <row r="1199" spans="30:30" s="120" customFormat="1" x14ac:dyDescent="0.2">
      <c r="AD1199" s="121"/>
    </row>
    <row r="1200" spans="30:30" s="120" customFormat="1" x14ac:dyDescent="0.2">
      <c r="AD1200" s="121"/>
    </row>
    <row r="1201" spans="30:30" s="120" customFormat="1" x14ac:dyDescent="0.2">
      <c r="AD1201" s="121"/>
    </row>
    <row r="1202" spans="30:30" s="120" customFormat="1" x14ac:dyDescent="0.2">
      <c r="AD1202" s="121"/>
    </row>
    <row r="1203" spans="30:30" s="120" customFormat="1" x14ac:dyDescent="0.2">
      <c r="AD1203" s="121"/>
    </row>
    <row r="1204" spans="30:30" s="120" customFormat="1" x14ac:dyDescent="0.2">
      <c r="AD1204" s="121"/>
    </row>
    <row r="1205" spans="30:30" s="120" customFormat="1" x14ac:dyDescent="0.2">
      <c r="AD1205" s="121"/>
    </row>
    <row r="1206" spans="30:30" s="120" customFormat="1" x14ac:dyDescent="0.2">
      <c r="AD1206" s="121"/>
    </row>
    <row r="1207" spans="30:30" s="120" customFormat="1" x14ac:dyDescent="0.2">
      <c r="AD1207" s="121"/>
    </row>
    <row r="1208" spans="30:30" s="120" customFormat="1" x14ac:dyDescent="0.2">
      <c r="AD1208" s="121"/>
    </row>
    <row r="1209" spans="30:30" s="120" customFormat="1" x14ac:dyDescent="0.2">
      <c r="AD1209" s="121"/>
    </row>
    <row r="1210" spans="30:30" s="120" customFormat="1" x14ac:dyDescent="0.2">
      <c r="AD1210" s="121"/>
    </row>
    <row r="1211" spans="30:30" s="120" customFormat="1" x14ac:dyDescent="0.2">
      <c r="AD1211" s="121"/>
    </row>
    <row r="1212" spans="30:30" s="120" customFormat="1" x14ac:dyDescent="0.2">
      <c r="AD1212" s="121"/>
    </row>
    <row r="1213" spans="30:30" s="120" customFormat="1" x14ac:dyDescent="0.2">
      <c r="AD1213" s="121"/>
    </row>
    <row r="1214" spans="30:30" s="120" customFormat="1" x14ac:dyDescent="0.2">
      <c r="AD1214" s="121"/>
    </row>
    <row r="1215" spans="30:30" s="120" customFormat="1" x14ac:dyDescent="0.2">
      <c r="AD1215" s="121"/>
    </row>
    <row r="1216" spans="30:30" s="120" customFormat="1" x14ac:dyDescent="0.2">
      <c r="AD1216" s="121"/>
    </row>
    <row r="1217" spans="30:30" s="120" customFormat="1" x14ac:dyDescent="0.2">
      <c r="AD1217" s="121"/>
    </row>
    <row r="1218" spans="30:30" s="120" customFormat="1" x14ac:dyDescent="0.2">
      <c r="AD1218" s="121"/>
    </row>
    <row r="1219" spans="30:30" s="120" customFormat="1" x14ac:dyDescent="0.2">
      <c r="AD1219" s="121"/>
    </row>
    <row r="1220" spans="30:30" s="120" customFormat="1" x14ac:dyDescent="0.2">
      <c r="AD1220" s="121"/>
    </row>
    <row r="1221" spans="30:30" s="120" customFormat="1" x14ac:dyDescent="0.2">
      <c r="AD1221" s="121"/>
    </row>
    <row r="1222" spans="30:30" s="120" customFormat="1" x14ac:dyDescent="0.2">
      <c r="AD1222" s="121"/>
    </row>
    <row r="1223" spans="30:30" s="120" customFormat="1" x14ac:dyDescent="0.2">
      <c r="AD1223" s="121"/>
    </row>
    <row r="1224" spans="30:30" s="120" customFormat="1" x14ac:dyDescent="0.2">
      <c r="AD1224" s="121"/>
    </row>
    <row r="1225" spans="30:30" s="120" customFormat="1" x14ac:dyDescent="0.2">
      <c r="AD1225" s="121"/>
    </row>
    <row r="1226" spans="30:30" s="120" customFormat="1" x14ac:dyDescent="0.2">
      <c r="AD1226" s="121"/>
    </row>
    <row r="1227" spans="30:30" s="120" customFormat="1" x14ac:dyDescent="0.2">
      <c r="AD1227" s="121"/>
    </row>
    <row r="1228" spans="30:30" s="120" customFormat="1" x14ac:dyDescent="0.2">
      <c r="AD1228" s="121"/>
    </row>
    <row r="1229" spans="30:30" s="120" customFormat="1" x14ac:dyDescent="0.2">
      <c r="AD1229" s="121"/>
    </row>
    <row r="1230" spans="30:30" s="120" customFormat="1" x14ac:dyDescent="0.2">
      <c r="AD1230" s="121"/>
    </row>
  </sheetData>
  <sheetProtection algorithmName="SHA-512" hashValue="GZdEpPCwSY1AVIVc1lKXjY15PhA+yrDpgR2620dJRpPj0k5qA5U8ZhUHyaX6nxqhPZsakUFp364bNmGNB1O7oQ==" saltValue="GBjIWsU/VmBPZGZbtimf6w==" spinCount="100000" sheet="1" objects="1" scenarios="1"/>
  <mergeCells count="412">
    <mergeCell ref="M3:O4"/>
    <mergeCell ref="E3:L4"/>
    <mergeCell ref="B2:D4"/>
    <mergeCell ref="E2:L2"/>
    <mergeCell ref="M2:O2"/>
    <mergeCell ref="M7:N8"/>
    <mergeCell ref="O7:P8"/>
    <mergeCell ref="C9:C14"/>
    <mergeCell ref="I9:I14"/>
    <mergeCell ref="O9:O14"/>
    <mergeCell ref="P9:P14"/>
    <mergeCell ref="B6:K6"/>
    <mergeCell ref="L6:Q6"/>
    <mergeCell ref="Q9:Q14"/>
    <mergeCell ref="C7:C8"/>
    <mergeCell ref="J9:J14"/>
    <mergeCell ref="R6:AF6"/>
    <mergeCell ref="H9:H14"/>
    <mergeCell ref="AE9:AE14"/>
    <mergeCell ref="AF9:AF14"/>
    <mergeCell ref="B9:B14"/>
    <mergeCell ref="D9:D14"/>
    <mergeCell ref="E9:E14"/>
    <mergeCell ref="F9:F14"/>
    <mergeCell ref="G9:G14"/>
    <mergeCell ref="K9:K14"/>
    <mergeCell ref="L9:L14"/>
    <mergeCell ref="M9:M14"/>
    <mergeCell ref="N9:N14"/>
    <mergeCell ref="AG6:AI6"/>
    <mergeCell ref="B7:B8"/>
    <mergeCell ref="D7:D8"/>
    <mergeCell ref="E7:E8"/>
    <mergeCell ref="F7:F8"/>
    <mergeCell ref="G7:G8"/>
    <mergeCell ref="H7:H8"/>
    <mergeCell ref="AF7:AF8"/>
    <mergeCell ref="AG7:AG8"/>
    <mergeCell ref="AH7:AH8"/>
    <mergeCell ref="AI7:AI8"/>
    <mergeCell ref="J7:J8"/>
    <mergeCell ref="AD7:AD8"/>
    <mergeCell ref="AE7:AE8"/>
    <mergeCell ref="AB7:AC8"/>
    <mergeCell ref="Q7:Q8"/>
    <mergeCell ref="R7:R8"/>
    <mergeCell ref="S7:S8"/>
    <mergeCell ref="I7:I8"/>
    <mergeCell ref="K7:K8"/>
    <mergeCell ref="L7:L8"/>
    <mergeCell ref="T7:Y7"/>
    <mergeCell ref="Z7:AA8"/>
    <mergeCell ref="K15:K20"/>
    <mergeCell ref="L15:L20"/>
    <mergeCell ref="M15:M20"/>
    <mergeCell ref="N15:N20"/>
    <mergeCell ref="O15:O20"/>
    <mergeCell ref="P15:P20"/>
    <mergeCell ref="Q15:Q20"/>
    <mergeCell ref="AE15:AE20"/>
    <mergeCell ref="AF15:AF20"/>
    <mergeCell ref="B15:B20"/>
    <mergeCell ref="C15:C20"/>
    <mergeCell ref="D15:D20"/>
    <mergeCell ref="E15:E20"/>
    <mergeCell ref="F15:F20"/>
    <mergeCell ref="G15:G20"/>
    <mergeCell ref="H15:H20"/>
    <mergeCell ref="I15:I20"/>
    <mergeCell ref="J15:J20"/>
    <mergeCell ref="K21:K26"/>
    <mergeCell ref="L21:L26"/>
    <mergeCell ref="M21:M26"/>
    <mergeCell ref="N21:N26"/>
    <mergeCell ref="O21:O26"/>
    <mergeCell ref="P21:P26"/>
    <mergeCell ref="Q21:Q26"/>
    <mergeCell ref="AE21:AE26"/>
    <mergeCell ref="AF21:AF26"/>
    <mergeCell ref="B21:B26"/>
    <mergeCell ref="C21:C26"/>
    <mergeCell ref="D21:D26"/>
    <mergeCell ref="E21:E26"/>
    <mergeCell ref="F21:F26"/>
    <mergeCell ref="G21:G26"/>
    <mergeCell ref="H21:H26"/>
    <mergeCell ref="I21:I26"/>
    <mergeCell ref="J21:J26"/>
    <mergeCell ref="K27:K32"/>
    <mergeCell ref="L27:L32"/>
    <mergeCell ref="M27:M32"/>
    <mergeCell ref="N27:N32"/>
    <mergeCell ref="O27:O32"/>
    <mergeCell ref="P27:P32"/>
    <mergeCell ref="Q27:Q32"/>
    <mergeCell ref="AE27:AE32"/>
    <mergeCell ref="AF27:AF32"/>
    <mergeCell ref="B27:B32"/>
    <mergeCell ref="C27:C32"/>
    <mergeCell ref="D27:D32"/>
    <mergeCell ref="E27:E32"/>
    <mergeCell ref="F27:F32"/>
    <mergeCell ref="G27:G32"/>
    <mergeCell ref="H27:H32"/>
    <mergeCell ref="I27:I32"/>
    <mergeCell ref="J27:J32"/>
    <mergeCell ref="K33:K38"/>
    <mergeCell ref="L33:L38"/>
    <mergeCell ref="M33:M38"/>
    <mergeCell ref="N33:N38"/>
    <mergeCell ref="O33:O38"/>
    <mergeCell ref="P33:P38"/>
    <mergeCell ref="Q33:Q38"/>
    <mergeCell ref="AE33:AE38"/>
    <mergeCell ref="AF33:AF38"/>
    <mergeCell ref="B33:B38"/>
    <mergeCell ref="C33:C38"/>
    <mergeCell ref="D33:D38"/>
    <mergeCell ref="E33:E38"/>
    <mergeCell ref="F33:F38"/>
    <mergeCell ref="G33:G38"/>
    <mergeCell ref="H33:H38"/>
    <mergeCell ref="I33:I38"/>
    <mergeCell ref="J33:J38"/>
    <mergeCell ref="K39:K44"/>
    <mergeCell ref="L39:L44"/>
    <mergeCell ref="M39:M44"/>
    <mergeCell ref="N39:N44"/>
    <mergeCell ref="O39:O44"/>
    <mergeCell ref="P39:P44"/>
    <mergeCell ref="Q39:Q44"/>
    <mergeCell ref="AE39:AE44"/>
    <mergeCell ref="AF39:AF44"/>
    <mergeCell ref="B39:B44"/>
    <mergeCell ref="C39:C44"/>
    <mergeCell ref="D39:D44"/>
    <mergeCell ref="E39:E44"/>
    <mergeCell ref="F39:F44"/>
    <mergeCell ref="G39:G44"/>
    <mergeCell ref="H39:H44"/>
    <mergeCell ref="I39:I44"/>
    <mergeCell ref="J39:J44"/>
    <mergeCell ref="K45:K50"/>
    <mergeCell ref="L45:L50"/>
    <mergeCell ref="M45:M50"/>
    <mergeCell ref="N45:N50"/>
    <mergeCell ref="O45:O50"/>
    <mergeCell ref="P45:P50"/>
    <mergeCell ref="Q45:Q50"/>
    <mergeCell ref="AE45:AE50"/>
    <mergeCell ref="AF45:AF50"/>
    <mergeCell ref="B45:B50"/>
    <mergeCell ref="C45:C50"/>
    <mergeCell ref="D45:D50"/>
    <mergeCell ref="E45:E50"/>
    <mergeCell ref="F45:F50"/>
    <mergeCell ref="G45:G50"/>
    <mergeCell ref="H45:H50"/>
    <mergeCell ref="I45:I50"/>
    <mergeCell ref="J45:J50"/>
    <mergeCell ref="K51:K56"/>
    <mergeCell ref="L51:L56"/>
    <mergeCell ref="M51:M56"/>
    <mergeCell ref="N51:N56"/>
    <mergeCell ref="O51:O56"/>
    <mergeCell ref="P51:P56"/>
    <mergeCell ref="Q51:Q56"/>
    <mergeCell ref="AE51:AE56"/>
    <mergeCell ref="AF51:AF56"/>
    <mergeCell ref="B51:B56"/>
    <mergeCell ref="C51:C56"/>
    <mergeCell ref="D51:D56"/>
    <mergeCell ref="E51:E56"/>
    <mergeCell ref="F51:F56"/>
    <mergeCell ref="G51:G56"/>
    <mergeCell ref="H51:H56"/>
    <mergeCell ref="I51:I56"/>
    <mergeCell ref="J51:J56"/>
    <mergeCell ref="K57:K62"/>
    <mergeCell ref="L57:L62"/>
    <mergeCell ref="M57:M62"/>
    <mergeCell ref="N57:N62"/>
    <mergeCell ref="O57:O62"/>
    <mergeCell ref="P57:P62"/>
    <mergeCell ref="Q57:Q62"/>
    <mergeCell ref="AE57:AE62"/>
    <mergeCell ref="AF57:AF62"/>
    <mergeCell ref="B57:B62"/>
    <mergeCell ref="C57:C62"/>
    <mergeCell ref="D57:D62"/>
    <mergeCell ref="E57:E62"/>
    <mergeCell ref="F57:F62"/>
    <mergeCell ref="G57:G62"/>
    <mergeCell ref="H57:H62"/>
    <mergeCell ref="I57:I62"/>
    <mergeCell ref="J57:J62"/>
    <mergeCell ref="K63:K68"/>
    <mergeCell ref="L63:L68"/>
    <mergeCell ref="M63:M68"/>
    <mergeCell ref="N63:N68"/>
    <mergeCell ref="O63:O68"/>
    <mergeCell ref="P63:P68"/>
    <mergeCell ref="Q63:Q68"/>
    <mergeCell ref="AE63:AE68"/>
    <mergeCell ref="AF63:AF68"/>
    <mergeCell ref="B63:B68"/>
    <mergeCell ref="C63:C68"/>
    <mergeCell ref="D63:D68"/>
    <mergeCell ref="E63:E68"/>
    <mergeCell ref="F63:F68"/>
    <mergeCell ref="G63:G68"/>
    <mergeCell ref="H63:H68"/>
    <mergeCell ref="I63:I68"/>
    <mergeCell ref="J63:J68"/>
    <mergeCell ref="K69:K74"/>
    <mergeCell ref="L69:L74"/>
    <mergeCell ref="M69:M74"/>
    <mergeCell ref="N69:N74"/>
    <mergeCell ref="O69:O74"/>
    <mergeCell ref="P69:P74"/>
    <mergeCell ref="Q69:Q74"/>
    <mergeCell ref="AE69:AE74"/>
    <mergeCell ref="AF69:AF74"/>
    <mergeCell ref="B69:B74"/>
    <mergeCell ref="C69:C74"/>
    <mergeCell ref="D69:D74"/>
    <mergeCell ref="E69:E74"/>
    <mergeCell ref="F69:F74"/>
    <mergeCell ref="G69:G74"/>
    <mergeCell ref="H69:H74"/>
    <mergeCell ref="I69:I74"/>
    <mergeCell ref="J69:J74"/>
    <mergeCell ref="K75:K80"/>
    <mergeCell ref="L75:L80"/>
    <mergeCell ref="M75:M80"/>
    <mergeCell ref="N75:N80"/>
    <mergeCell ref="O75:O80"/>
    <mergeCell ref="P75:P80"/>
    <mergeCell ref="Q75:Q80"/>
    <mergeCell ref="AE75:AE80"/>
    <mergeCell ref="AF75:AF80"/>
    <mergeCell ref="B75:B80"/>
    <mergeCell ref="C75:C80"/>
    <mergeCell ref="D75:D80"/>
    <mergeCell ref="E75:E80"/>
    <mergeCell ref="F75:F80"/>
    <mergeCell ref="G75:G80"/>
    <mergeCell ref="H75:H80"/>
    <mergeCell ref="I75:I80"/>
    <mergeCell ref="J75:J80"/>
    <mergeCell ref="K81:K86"/>
    <mergeCell ref="L81:L86"/>
    <mergeCell ref="M81:M86"/>
    <mergeCell ref="N81:N86"/>
    <mergeCell ref="O81:O86"/>
    <mergeCell ref="P81:P86"/>
    <mergeCell ref="Q81:Q86"/>
    <mergeCell ref="AE81:AE86"/>
    <mergeCell ref="AF81:AF86"/>
    <mergeCell ref="B81:B86"/>
    <mergeCell ref="C81:C86"/>
    <mergeCell ref="D81:D86"/>
    <mergeCell ref="E81:E86"/>
    <mergeCell ref="F81:F86"/>
    <mergeCell ref="G81:G86"/>
    <mergeCell ref="H81:H86"/>
    <mergeCell ref="I81:I86"/>
    <mergeCell ref="J81:J86"/>
    <mergeCell ref="K87:K92"/>
    <mergeCell ref="L87:L92"/>
    <mergeCell ref="M87:M92"/>
    <mergeCell ref="N87:N92"/>
    <mergeCell ref="O87:O92"/>
    <mergeCell ref="P87:P92"/>
    <mergeCell ref="Q87:Q92"/>
    <mergeCell ref="AE87:AE92"/>
    <mergeCell ref="AF87:AF92"/>
    <mergeCell ref="B87:B92"/>
    <mergeCell ref="C87:C92"/>
    <mergeCell ref="D87:D92"/>
    <mergeCell ref="E87:E92"/>
    <mergeCell ref="F87:F92"/>
    <mergeCell ref="G87:G92"/>
    <mergeCell ref="H87:H92"/>
    <mergeCell ref="I87:I92"/>
    <mergeCell ref="J87:J92"/>
    <mergeCell ref="K93:K98"/>
    <mergeCell ref="L93:L98"/>
    <mergeCell ref="M93:M98"/>
    <mergeCell ref="N93:N98"/>
    <mergeCell ref="O93:O98"/>
    <mergeCell ref="P93:P98"/>
    <mergeCell ref="Q93:Q98"/>
    <mergeCell ref="AE93:AE98"/>
    <mergeCell ref="AF93:AF98"/>
    <mergeCell ref="B93:B98"/>
    <mergeCell ref="C93:C98"/>
    <mergeCell ref="D93:D98"/>
    <mergeCell ref="E93:E98"/>
    <mergeCell ref="F93:F98"/>
    <mergeCell ref="G93:G98"/>
    <mergeCell ref="H93:H98"/>
    <mergeCell ref="I93:I98"/>
    <mergeCell ref="J93:J98"/>
    <mergeCell ref="K99:K104"/>
    <mergeCell ref="L99:L104"/>
    <mergeCell ref="M99:M104"/>
    <mergeCell ref="N99:N104"/>
    <mergeCell ref="O99:O104"/>
    <mergeCell ref="P99:P104"/>
    <mergeCell ref="Q99:Q104"/>
    <mergeCell ref="AE99:AE104"/>
    <mergeCell ref="AF99:AF104"/>
    <mergeCell ref="B99:B104"/>
    <mergeCell ref="C99:C104"/>
    <mergeCell ref="D99:D104"/>
    <mergeCell ref="E99:E104"/>
    <mergeCell ref="F99:F104"/>
    <mergeCell ref="G99:G104"/>
    <mergeCell ref="H99:H104"/>
    <mergeCell ref="I99:I104"/>
    <mergeCell ref="J99:J104"/>
    <mergeCell ref="K105:K110"/>
    <mergeCell ref="L105:L110"/>
    <mergeCell ref="M105:M110"/>
    <mergeCell ref="N105:N110"/>
    <mergeCell ref="O105:O110"/>
    <mergeCell ref="P105:P110"/>
    <mergeCell ref="Q105:Q110"/>
    <mergeCell ref="AE105:AE110"/>
    <mergeCell ref="AF105:AF110"/>
    <mergeCell ref="B105:B110"/>
    <mergeCell ref="C105:C110"/>
    <mergeCell ref="D105:D110"/>
    <mergeCell ref="E105:E110"/>
    <mergeCell ref="F105:F110"/>
    <mergeCell ref="G105:G110"/>
    <mergeCell ref="H105:H110"/>
    <mergeCell ref="I105:I110"/>
    <mergeCell ref="J105:J110"/>
    <mergeCell ref="K111:K116"/>
    <mergeCell ref="L111:L116"/>
    <mergeCell ref="M111:M116"/>
    <mergeCell ref="N111:N116"/>
    <mergeCell ref="O111:O116"/>
    <mergeCell ref="P111:P116"/>
    <mergeCell ref="Q111:Q116"/>
    <mergeCell ref="AE111:AE116"/>
    <mergeCell ref="AF111:AF116"/>
    <mergeCell ref="B111:B116"/>
    <mergeCell ref="C111:C116"/>
    <mergeCell ref="D111:D116"/>
    <mergeCell ref="E111:E116"/>
    <mergeCell ref="F111:F116"/>
    <mergeCell ref="G111:G116"/>
    <mergeCell ref="H111:H116"/>
    <mergeCell ref="I111:I116"/>
    <mergeCell ref="J111:J116"/>
    <mergeCell ref="K117:K122"/>
    <mergeCell ref="L117:L122"/>
    <mergeCell ref="M117:M122"/>
    <mergeCell ref="N117:N122"/>
    <mergeCell ref="O117:O122"/>
    <mergeCell ref="P117:P122"/>
    <mergeCell ref="Q117:Q122"/>
    <mergeCell ref="AE117:AE122"/>
    <mergeCell ref="AF117:AF122"/>
    <mergeCell ref="B117:B122"/>
    <mergeCell ref="C117:C122"/>
    <mergeCell ref="D117:D122"/>
    <mergeCell ref="E117:E122"/>
    <mergeCell ref="F117:F122"/>
    <mergeCell ref="G117:G122"/>
    <mergeCell ref="H117:H122"/>
    <mergeCell ref="I117:I122"/>
    <mergeCell ref="J117:J122"/>
    <mergeCell ref="K123:K128"/>
    <mergeCell ref="L123:L128"/>
    <mergeCell ref="M123:M128"/>
    <mergeCell ref="N123:N128"/>
    <mergeCell ref="O123:O128"/>
    <mergeCell ref="P123:P128"/>
    <mergeCell ref="Q123:Q128"/>
    <mergeCell ref="AE123:AE128"/>
    <mergeCell ref="AF123:AF128"/>
    <mergeCell ref="B123:B128"/>
    <mergeCell ref="C123:C128"/>
    <mergeCell ref="D123:D128"/>
    <mergeCell ref="E123:E128"/>
    <mergeCell ref="F123:F128"/>
    <mergeCell ref="G123:G128"/>
    <mergeCell ref="H123:H128"/>
    <mergeCell ref="I123:I128"/>
    <mergeCell ref="J123:J128"/>
    <mergeCell ref="K129:K134"/>
    <mergeCell ref="L129:L134"/>
    <mergeCell ref="M129:M134"/>
    <mergeCell ref="N129:N134"/>
    <mergeCell ref="O129:O134"/>
    <mergeCell ref="P129:P134"/>
    <mergeCell ref="Q129:Q134"/>
    <mergeCell ref="AE129:AE134"/>
    <mergeCell ref="AF129:AF134"/>
    <mergeCell ref="B129:B134"/>
    <mergeCell ref="C129:C134"/>
    <mergeCell ref="D129:D134"/>
    <mergeCell ref="E129:E134"/>
    <mergeCell ref="F129:F134"/>
    <mergeCell ref="G129:G134"/>
    <mergeCell ref="H129:H134"/>
    <mergeCell ref="I129:I134"/>
    <mergeCell ref="J129:J134"/>
  </mergeCells>
  <conditionalFormatting sqref="Q7">
    <cfRule type="beginsWith" dxfId="121" priority="389" operator="beginsWith" text="B">
      <formula>LEFT(Q7,LEN("B"))="B"</formula>
    </cfRule>
    <cfRule type="beginsWith" dxfId="120" priority="390" operator="beginsWith" text="M">
      <formula>LEFT(Q7,LEN("M"))="M"</formula>
    </cfRule>
    <cfRule type="beginsWith" dxfId="119" priority="391" operator="beginsWith" text="A">
      <formula>LEFT(Q7,LEN("A"))="A"</formula>
    </cfRule>
    <cfRule type="beginsWith" dxfId="118" priority="392" operator="beginsWith" text="C">
      <formula>LEFT(Q7,LEN("C"))="C"</formula>
    </cfRule>
  </conditionalFormatting>
  <conditionalFormatting sqref="R9:R98 R105:R110 R117:R134">
    <cfRule type="expression" dxfId="117" priority="385">
      <formula>$Q$8="ALTO"</formula>
    </cfRule>
    <cfRule type="expression" dxfId="116" priority="386">
      <formula>$Q$8="MODERADO"</formula>
    </cfRule>
    <cfRule type="expression" dxfId="115" priority="387">
      <formula>$Q$8="BAJO "</formula>
    </cfRule>
    <cfRule type="expression" dxfId="114" priority="388">
      <formula>$Q$8="EXTREMO"</formula>
    </cfRule>
  </conditionalFormatting>
  <conditionalFormatting sqref="AD7:AE7">
    <cfRule type="beginsWith" dxfId="113" priority="381" operator="beginsWith" text="B">
      <formula>LEFT(AD7,LEN("B"))="B"</formula>
    </cfRule>
    <cfRule type="beginsWith" dxfId="112" priority="382" operator="beginsWith" text="M">
      <formula>LEFT(AD7,LEN("M"))="M"</formula>
    </cfRule>
    <cfRule type="beginsWith" dxfId="111" priority="383" operator="beginsWith" text="A">
      <formula>LEFT(AD7,LEN("A"))="A"</formula>
    </cfRule>
    <cfRule type="beginsWith" dxfId="110" priority="384" operator="beginsWith" text="C">
      <formula>LEFT(AD7,LEN("C"))="C"</formula>
    </cfRule>
  </conditionalFormatting>
  <conditionalFormatting sqref="Q9 AD9:AE56 AD63:AE98 AD105:AE110 AD117:AE134">
    <cfRule type="containsText" dxfId="109" priority="317" operator="containsText" text="EXTREMA">
      <formula>NOT(ISERROR(SEARCH("EXTREMA",Q9)))</formula>
    </cfRule>
    <cfRule type="containsText" dxfId="108" priority="318" operator="containsText" text="ALTA">
      <formula>NOT(ISERROR(SEARCH("ALTA",Q9)))</formula>
    </cfRule>
    <cfRule type="containsText" dxfId="107" priority="319" operator="containsText" text="MODERADA">
      <formula>NOT(ISERROR(SEARCH("MODERADA",Q9)))</formula>
    </cfRule>
    <cfRule type="containsText" dxfId="106" priority="320" operator="containsText" text="BAJA">
      <formula>NOT(ISERROR(SEARCH("BAJA",Q9)))</formula>
    </cfRule>
  </conditionalFormatting>
  <conditionalFormatting sqref="J9:J68 J75:J134">
    <cfRule type="expression" dxfId="105" priority="309">
      <formula>$I9 = "Seguridad de la información"</formula>
    </cfRule>
  </conditionalFormatting>
  <conditionalFormatting sqref="Q15">
    <cfRule type="containsText" dxfId="104" priority="301" operator="containsText" text="EXTREMA">
      <formula>NOT(ISERROR(SEARCH("EXTREMA",Q15)))</formula>
    </cfRule>
    <cfRule type="containsText" dxfId="103" priority="302" operator="containsText" text="ALTA">
      <formula>NOT(ISERROR(SEARCH("ALTA",Q15)))</formula>
    </cfRule>
    <cfRule type="containsText" dxfId="102" priority="303" operator="containsText" text="MODERADA">
      <formula>NOT(ISERROR(SEARCH("MODERADA",Q15)))</formula>
    </cfRule>
    <cfRule type="containsText" dxfId="101" priority="304" operator="containsText" text="BAJA">
      <formula>NOT(ISERROR(SEARCH("BAJA",Q15)))</formula>
    </cfRule>
  </conditionalFormatting>
  <conditionalFormatting sqref="Q21">
    <cfRule type="containsText" dxfId="100" priority="288" operator="containsText" text="EXTREMA">
      <formula>NOT(ISERROR(SEARCH("EXTREMA",Q21)))</formula>
    </cfRule>
    <cfRule type="containsText" dxfId="99" priority="289" operator="containsText" text="ALTA">
      <formula>NOT(ISERROR(SEARCH("ALTA",Q21)))</formula>
    </cfRule>
    <cfRule type="containsText" dxfId="98" priority="290" operator="containsText" text="MODERADA">
      <formula>NOT(ISERROR(SEARCH("MODERADA",Q21)))</formula>
    </cfRule>
    <cfRule type="containsText" dxfId="97" priority="291" operator="containsText" text="BAJA">
      <formula>NOT(ISERROR(SEARCH("BAJA",Q21)))</formula>
    </cfRule>
  </conditionalFormatting>
  <conditionalFormatting sqref="Q27">
    <cfRule type="containsText" dxfId="96" priority="275" operator="containsText" text="EXTREMA">
      <formula>NOT(ISERROR(SEARCH("EXTREMA",Q27)))</formula>
    </cfRule>
    <cfRule type="containsText" dxfId="95" priority="276" operator="containsText" text="ALTA">
      <formula>NOT(ISERROR(SEARCH("ALTA",Q27)))</formula>
    </cfRule>
    <cfRule type="containsText" dxfId="94" priority="277" operator="containsText" text="MODERADA">
      <formula>NOT(ISERROR(SEARCH("MODERADA",Q27)))</formula>
    </cfRule>
    <cfRule type="containsText" dxfId="93" priority="278" operator="containsText" text="BAJA">
      <formula>NOT(ISERROR(SEARCH("BAJA",Q27)))</formula>
    </cfRule>
  </conditionalFormatting>
  <conditionalFormatting sqref="Q33">
    <cfRule type="containsText" dxfId="92" priority="249" operator="containsText" text="EXTREMA">
      <formula>NOT(ISERROR(SEARCH("EXTREMA",Q33)))</formula>
    </cfRule>
    <cfRule type="containsText" dxfId="91" priority="250" operator="containsText" text="ALTA">
      <formula>NOT(ISERROR(SEARCH("ALTA",Q33)))</formula>
    </cfRule>
    <cfRule type="containsText" dxfId="90" priority="251" operator="containsText" text="MODERADA">
      <formula>NOT(ISERROR(SEARCH("MODERADA",Q33)))</formula>
    </cfRule>
    <cfRule type="containsText" dxfId="89" priority="252" operator="containsText" text="BAJA">
      <formula>NOT(ISERROR(SEARCH("BAJA",Q33)))</formula>
    </cfRule>
  </conditionalFormatting>
  <conditionalFormatting sqref="Q39">
    <cfRule type="containsText" dxfId="88" priority="223" operator="containsText" text="EXTREMA">
      <formula>NOT(ISERROR(SEARCH("EXTREMA",Q39)))</formula>
    </cfRule>
    <cfRule type="containsText" dxfId="87" priority="224" operator="containsText" text="ALTA">
      <formula>NOT(ISERROR(SEARCH("ALTA",Q39)))</formula>
    </cfRule>
    <cfRule type="containsText" dxfId="86" priority="225" operator="containsText" text="MODERADA">
      <formula>NOT(ISERROR(SEARCH("MODERADA",Q39)))</formula>
    </cfRule>
    <cfRule type="containsText" dxfId="85" priority="226" operator="containsText" text="BAJA">
      <formula>NOT(ISERROR(SEARCH("BAJA",Q39)))</formula>
    </cfRule>
  </conditionalFormatting>
  <conditionalFormatting sqref="Q45">
    <cfRule type="containsText" dxfId="84" priority="210" operator="containsText" text="EXTREMA">
      <formula>NOT(ISERROR(SEARCH("EXTREMA",Q45)))</formula>
    </cfRule>
    <cfRule type="containsText" dxfId="83" priority="211" operator="containsText" text="ALTA">
      <formula>NOT(ISERROR(SEARCH("ALTA",Q45)))</formula>
    </cfRule>
    <cfRule type="containsText" dxfId="82" priority="212" operator="containsText" text="MODERADA">
      <formula>NOT(ISERROR(SEARCH("MODERADA",Q45)))</formula>
    </cfRule>
    <cfRule type="containsText" dxfId="81" priority="213" operator="containsText" text="BAJA">
      <formula>NOT(ISERROR(SEARCH("BAJA",Q45)))</formula>
    </cfRule>
  </conditionalFormatting>
  <conditionalFormatting sqref="Q51">
    <cfRule type="containsText" dxfId="80" priority="197" operator="containsText" text="EXTREMA">
      <formula>NOT(ISERROR(SEARCH("EXTREMA",Q51)))</formula>
    </cfRule>
    <cfRule type="containsText" dxfId="79" priority="198" operator="containsText" text="ALTA">
      <formula>NOT(ISERROR(SEARCH("ALTA",Q51)))</formula>
    </cfRule>
    <cfRule type="containsText" dxfId="78" priority="199" operator="containsText" text="MODERADA">
      <formula>NOT(ISERROR(SEARCH("MODERADA",Q51)))</formula>
    </cfRule>
    <cfRule type="containsText" dxfId="77" priority="200" operator="containsText" text="BAJA">
      <formula>NOT(ISERROR(SEARCH("BAJA",Q51)))</formula>
    </cfRule>
  </conditionalFormatting>
  <conditionalFormatting sqref="Q57">
    <cfRule type="containsText" dxfId="76" priority="171" operator="containsText" text="EXTREMA">
      <formula>NOT(ISERROR(SEARCH("EXTREMA",Q57)))</formula>
    </cfRule>
    <cfRule type="containsText" dxfId="75" priority="172" operator="containsText" text="ALTA">
      <formula>NOT(ISERROR(SEARCH("ALTA",Q57)))</formula>
    </cfRule>
    <cfRule type="containsText" dxfId="74" priority="173" operator="containsText" text="MODERADA">
      <formula>NOT(ISERROR(SEARCH("MODERADA",Q57)))</formula>
    </cfRule>
    <cfRule type="containsText" dxfId="73" priority="174" operator="containsText" text="BAJA">
      <formula>NOT(ISERROR(SEARCH("BAJA",Q57)))</formula>
    </cfRule>
  </conditionalFormatting>
  <conditionalFormatting sqref="AE57:AE62">
    <cfRule type="containsText" dxfId="72" priority="162" operator="containsText" text="EXTREMA">
      <formula>NOT(ISERROR(SEARCH("EXTREMA",AE57)))</formula>
    </cfRule>
    <cfRule type="containsText" dxfId="71" priority="163" operator="containsText" text="ALTA">
      <formula>NOT(ISERROR(SEARCH("ALTA",AE57)))</formula>
    </cfRule>
    <cfRule type="containsText" dxfId="70" priority="164" operator="containsText" text="MODERADA">
      <formula>NOT(ISERROR(SEARCH("MODERADA",AE57)))</formula>
    </cfRule>
    <cfRule type="containsText" dxfId="69" priority="165" operator="containsText" text="BAJA">
      <formula>NOT(ISERROR(SEARCH("BAJA",AE57)))</formula>
    </cfRule>
  </conditionalFormatting>
  <conditionalFormatting sqref="AD57:AD62">
    <cfRule type="containsText" dxfId="68" priority="158" operator="containsText" text="EXTREMA">
      <formula>NOT(ISERROR(SEARCH("EXTREMA",AD57)))</formula>
    </cfRule>
    <cfRule type="containsText" dxfId="67" priority="159" operator="containsText" text="ALTA">
      <formula>NOT(ISERROR(SEARCH("ALTA",AD57)))</formula>
    </cfRule>
    <cfRule type="containsText" dxfId="66" priority="160" operator="containsText" text="MODERADA">
      <formula>NOT(ISERROR(SEARCH("MODERADA",AD57)))</formula>
    </cfRule>
    <cfRule type="containsText" dxfId="65" priority="161" operator="containsText" text="BAJA">
      <formula>NOT(ISERROR(SEARCH("BAJA",AD57)))</formula>
    </cfRule>
  </conditionalFormatting>
  <conditionalFormatting sqref="Q63">
    <cfRule type="containsText" dxfId="64" priority="150" operator="containsText" text="EXTREMA">
      <formula>NOT(ISERROR(SEARCH("EXTREMA",Q63)))</formula>
    </cfRule>
    <cfRule type="containsText" dxfId="63" priority="151" operator="containsText" text="ALTA">
      <formula>NOT(ISERROR(SEARCH("ALTA",Q63)))</formula>
    </cfRule>
    <cfRule type="containsText" dxfId="62" priority="152" operator="containsText" text="MODERADA">
      <formula>NOT(ISERROR(SEARCH("MODERADA",Q63)))</formula>
    </cfRule>
    <cfRule type="containsText" dxfId="61" priority="153" operator="containsText" text="BAJA">
      <formula>NOT(ISERROR(SEARCH("BAJA",Q63)))</formula>
    </cfRule>
  </conditionalFormatting>
  <conditionalFormatting sqref="Q69">
    <cfRule type="containsText" dxfId="60" priority="137" operator="containsText" text="EXTREMA">
      <formula>NOT(ISERROR(SEARCH("EXTREMA",Q69)))</formula>
    </cfRule>
    <cfRule type="containsText" dxfId="59" priority="138" operator="containsText" text="ALTA">
      <formula>NOT(ISERROR(SEARCH("ALTA",Q69)))</formula>
    </cfRule>
    <cfRule type="containsText" dxfId="58" priority="139" operator="containsText" text="MODERADA">
      <formula>NOT(ISERROR(SEARCH("MODERADA",Q69)))</formula>
    </cfRule>
    <cfRule type="containsText" dxfId="57" priority="140" operator="containsText" text="BAJA">
      <formula>NOT(ISERROR(SEARCH("BAJA",Q69)))</formula>
    </cfRule>
  </conditionalFormatting>
  <conditionalFormatting sqref="J69:J74">
    <cfRule type="expression" dxfId="56" priority="132">
      <formula>$I69 = "Seguridad de la información"</formula>
    </cfRule>
  </conditionalFormatting>
  <conditionalFormatting sqref="Q75">
    <cfRule type="containsText" dxfId="55" priority="123" operator="containsText" text="EXTREMA">
      <formula>NOT(ISERROR(SEARCH("EXTREMA",Q75)))</formula>
    </cfRule>
    <cfRule type="containsText" dxfId="54" priority="124" operator="containsText" text="ALTA">
      <formula>NOT(ISERROR(SEARCH("ALTA",Q75)))</formula>
    </cfRule>
    <cfRule type="containsText" dxfId="53" priority="125" operator="containsText" text="MODERADA">
      <formula>NOT(ISERROR(SEARCH("MODERADA",Q75)))</formula>
    </cfRule>
    <cfRule type="containsText" dxfId="52" priority="126" operator="containsText" text="BAJA">
      <formula>NOT(ISERROR(SEARCH("BAJA",Q75)))</formula>
    </cfRule>
  </conditionalFormatting>
  <conditionalFormatting sqref="Q81">
    <cfRule type="containsText" dxfId="51" priority="110" operator="containsText" text="EXTREMA">
      <formula>NOT(ISERROR(SEARCH("EXTREMA",Q81)))</formula>
    </cfRule>
    <cfRule type="containsText" dxfId="50" priority="111" operator="containsText" text="ALTA">
      <formula>NOT(ISERROR(SEARCH("ALTA",Q81)))</formula>
    </cfRule>
    <cfRule type="containsText" dxfId="49" priority="112" operator="containsText" text="MODERADA">
      <formula>NOT(ISERROR(SEARCH("MODERADA",Q81)))</formula>
    </cfRule>
    <cfRule type="containsText" dxfId="48" priority="113" operator="containsText" text="BAJA">
      <formula>NOT(ISERROR(SEARCH("BAJA",Q81)))</formula>
    </cfRule>
  </conditionalFormatting>
  <conditionalFormatting sqref="Q87">
    <cfRule type="containsText" dxfId="47" priority="97" operator="containsText" text="EXTREMA">
      <formula>NOT(ISERROR(SEARCH("EXTREMA",Q87)))</formula>
    </cfRule>
    <cfRule type="containsText" dxfId="46" priority="98" operator="containsText" text="ALTA">
      <formula>NOT(ISERROR(SEARCH("ALTA",Q87)))</formula>
    </cfRule>
    <cfRule type="containsText" dxfId="45" priority="99" operator="containsText" text="MODERADA">
      <formula>NOT(ISERROR(SEARCH("MODERADA",Q87)))</formula>
    </cfRule>
    <cfRule type="containsText" dxfId="44" priority="100" operator="containsText" text="BAJA">
      <formula>NOT(ISERROR(SEARCH("BAJA",Q87)))</formula>
    </cfRule>
  </conditionalFormatting>
  <conditionalFormatting sqref="Q93">
    <cfRule type="containsText" dxfId="43" priority="84" operator="containsText" text="EXTREMA">
      <formula>NOT(ISERROR(SEARCH("EXTREMA",Q93)))</formula>
    </cfRule>
    <cfRule type="containsText" dxfId="42" priority="85" operator="containsText" text="ALTA">
      <formula>NOT(ISERROR(SEARCH("ALTA",Q93)))</formula>
    </cfRule>
    <cfRule type="containsText" dxfId="41" priority="86" operator="containsText" text="MODERADA">
      <formula>NOT(ISERROR(SEARCH("MODERADA",Q93)))</formula>
    </cfRule>
    <cfRule type="containsText" dxfId="40" priority="87" operator="containsText" text="BAJA">
      <formula>NOT(ISERROR(SEARCH("BAJA",Q93)))</formula>
    </cfRule>
  </conditionalFormatting>
  <conditionalFormatting sqref="R99:R104">
    <cfRule type="expression" dxfId="39" priority="75">
      <formula>$Q$8="ALTO"</formula>
    </cfRule>
    <cfRule type="expression" dxfId="38" priority="76">
      <formula>$Q$8="MODERADO"</formula>
    </cfRule>
    <cfRule type="expression" dxfId="37" priority="77">
      <formula>$Q$8="BAJO "</formula>
    </cfRule>
    <cfRule type="expression" dxfId="36" priority="78">
      <formula>$Q$8="EXTREMO"</formula>
    </cfRule>
  </conditionalFormatting>
  <conditionalFormatting sqref="Q99 AE99:AE104">
    <cfRule type="containsText" dxfId="35" priority="71" operator="containsText" text="EXTREMA">
      <formula>NOT(ISERROR(SEARCH("EXTREMA",Q99)))</formula>
    </cfRule>
    <cfRule type="containsText" dxfId="34" priority="72" operator="containsText" text="ALTA">
      <formula>NOT(ISERROR(SEARCH("ALTA",Q99)))</formula>
    </cfRule>
    <cfRule type="containsText" dxfId="33" priority="73" operator="containsText" text="MODERADA">
      <formula>NOT(ISERROR(SEARCH("MODERADA",Q99)))</formula>
    </cfRule>
    <cfRule type="containsText" dxfId="32" priority="74" operator="containsText" text="BAJA">
      <formula>NOT(ISERROR(SEARCH("BAJA",Q99)))</formula>
    </cfRule>
  </conditionalFormatting>
  <conditionalFormatting sqref="AD99:AD104">
    <cfRule type="containsText" dxfId="31" priority="67" operator="containsText" text="EXTREMA">
      <formula>NOT(ISERROR(SEARCH("EXTREMA",AD99)))</formula>
    </cfRule>
    <cfRule type="containsText" dxfId="30" priority="68" operator="containsText" text="ALTA">
      <formula>NOT(ISERROR(SEARCH("ALTA",AD99)))</formula>
    </cfRule>
    <cfRule type="containsText" dxfId="29" priority="69" operator="containsText" text="MODERADA">
      <formula>NOT(ISERROR(SEARCH("MODERADA",AD99)))</formula>
    </cfRule>
    <cfRule type="containsText" dxfId="28" priority="70" operator="containsText" text="BAJA">
      <formula>NOT(ISERROR(SEARCH("BAJA",AD99)))</formula>
    </cfRule>
  </conditionalFormatting>
  <conditionalFormatting sqref="Q105">
    <cfRule type="containsText" dxfId="27" priority="58" operator="containsText" text="EXTREMA">
      <formula>NOT(ISERROR(SEARCH("EXTREMA",Q105)))</formula>
    </cfRule>
    <cfRule type="containsText" dxfId="26" priority="59" operator="containsText" text="ALTA">
      <formula>NOT(ISERROR(SEARCH("ALTA",Q105)))</formula>
    </cfRule>
    <cfRule type="containsText" dxfId="25" priority="60" operator="containsText" text="MODERADA">
      <formula>NOT(ISERROR(SEARCH("MODERADA",Q105)))</formula>
    </cfRule>
    <cfRule type="containsText" dxfId="24" priority="61" operator="containsText" text="BAJA">
      <formula>NOT(ISERROR(SEARCH("BAJA",Q105)))</formula>
    </cfRule>
  </conditionalFormatting>
  <conditionalFormatting sqref="R111:R116">
    <cfRule type="expression" dxfId="23" priority="49">
      <formula>$Q$8="ALTO"</formula>
    </cfRule>
    <cfRule type="expression" dxfId="22" priority="50">
      <formula>$Q$8="MODERADO"</formula>
    </cfRule>
    <cfRule type="expression" dxfId="21" priority="51">
      <formula>$Q$8="BAJO "</formula>
    </cfRule>
    <cfRule type="expression" dxfId="20" priority="52">
      <formula>$Q$8="EXTREMO"</formula>
    </cfRule>
  </conditionalFormatting>
  <conditionalFormatting sqref="Q111 AE111:AE116">
    <cfRule type="containsText" dxfId="19" priority="45" operator="containsText" text="EXTREMA">
      <formula>NOT(ISERROR(SEARCH("EXTREMA",Q111)))</formula>
    </cfRule>
    <cfRule type="containsText" dxfId="18" priority="46" operator="containsText" text="ALTA">
      <formula>NOT(ISERROR(SEARCH("ALTA",Q111)))</formula>
    </cfRule>
    <cfRule type="containsText" dxfId="17" priority="47" operator="containsText" text="MODERADA">
      <formula>NOT(ISERROR(SEARCH("MODERADA",Q111)))</formula>
    </cfRule>
    <cfRule type="containsText" dxfId="16" priority="48" operator="containsText" text="BAJA">
      <formula>NOT(ISERROR(SEARCH("BAJA",Q111)))</formula>
    </cfRule>
  </conditionalFormatting>
  <conditionalFormatting sqref="AD111:AD116">
    <cfRule type="containsText" dxfId="15" priority="41" operator="containsText" text="EXTREMA">
      <formula>NOT(ISERROR(SEARCH("EXTREMA",AD111)))</formula>
    </cfRule>
    <cfRule type="containsText" dxfId="14" priority="42" operator="containsText" text="ALTA">
      <formula>NOT(ISERROR(SEARCH("ALTA",AD111)))</formula>
    </cfRule>
    <cfRule type="containsText" dxfId="13" priority="43" operator="containsText" text="MODERADA">
      <formula>NOT(ISERROR(SEARCH("MODERADA",AD111)))</formula>
    </cfRule>
    <cfRule type="containsText" dxfId="12" priority="44" operator="containsText" text="BAJA">
      <formula>NOT(ISERROR(SEARCH("BAJA",AD111)))</formula>
    </cfRule>
  </conditionalFormatting>
  <conditionalFormatting sqref="Q117">
    <cfRule type="containsText" dxfId="11" priority="32" operator="containsText" text="EXTREMA">
      <formula>NOT(ISERROR(SEARCH("EXTREMA",Q117)))</formula>
    </cfRule>
    <cfRule type="containsText" dxfId="10" priority="33" operator="containsText" text="ALTA">
      <formula>NOT(ISERROR(SEARCH("ALTA",Q117)))</formula>
    </cfRule>
    <cfRule type="containsText" dxfId="9" priority="34" operator="containsText" text="MODERADA">
      <formula>NOT(ISERROR(SEARCH("MODERADA",Q117)))</formula>
    </cfRule>
    <cfRule type="containsText" dxfId="8" priority="35" operator="containsText" text="BAJA">
      <formula>NOT(ISERROR(SEARCH("BAJA",Q117)))</formula>
    </cfRule>
  </conditionalFormatting>
  <conditionalFormatting sqref="Q123">
    <cfRule type="containsText" dxfId="7" priority="19" operator="containsText" text="EXTREMA">
      <formula>NOT(ISERROR(SEARCH("EXTREMA",Q123)))</formula>
    </cfRule>
    <cfRule type="containsText" dxfId="6" priority="20" operator="containsText" text="ALTA">
      <formula>NOT(ISERROR(SEARCH("ALTA",Q123)))</formula>
    </cfRule>
    <cfRule type="containsText" dxfId="5" priority="21" operator="containsText" text="MODERADA">
      <formula>NOT(ISERROR(SEARCH("MODERADA",Q123)))</formula>
    </cfRule>
    <cfRule type="containsText" dxfId="4" priority="22" operator="containsText" text="BAJA">
      <formula>NOT(ISERROR(SEARCH("BAJA",Q123)))</formula>
    </cfRule>
  </conditionalFormatting>
  <conditionalFormatting sqref="Q129">
    <cfRule type="containsText" dxfId="3" priority="6" operator="containsText" text="EXTREMA">
      <formula>NOT(ISERROR(SEARCH("EXTREMA",Q129)))</formula>
    </cfRule>
    <cfRule type="containsText" dxfId="2" priority="7" operator="containsText" text="ALTA">
      <formula>NOT(ISERROR(SEARCH("ALTA",Q129)))</formula>
    </cfRule>
    <cfRule type="containsText" dxfId="1" priority="8" operator="containsText" text="MODERADA">
      <formula>NOT(ISERROR(SEARCH("MODERADA",Q129)))</formula>
    </cfRule>
    <cfRule type="containsText" dxfId="0" priority="9" operator="containsText" text="BAJA">
      <formula>NOT(ISERROR(SEARCH("BAJA",Q129)))</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8A3A8000-2FBE-44D5-BD51-18BF6B4BC891}">
          <x14:formula1>
            <xm:f>Listas!$D$3:$D$10</xm:f>
          </x14:formula1>
          <xm:sqref>I9:I14</xm:sqref>
        </x14:dataValidation>
        <x14:dataValidation type="list" allowBlank="1" showInputMessage="1" showErrorMessage="1" xr:uid="{8325923C-AB2A-4165-AF4E-034A571A7142}">
          <x14:formula1>
            <xm:f>Listas!$E$3:$E$7</xm:f>
          </x14:formula1>
          <xm:sqref>O9:O14</xm:sqref>
        </x14:dataValidation>
        <x14:dataValidation type="list" allowBlank="1" showInputMessage="1" showErrorMessage="1" xr:uid="{22D7495A-9337-49C1-B156-4906E729D8A1}">
          <x14:formula1>
            <xm:f>Listas!$B$3:$B$29</xm:f>
          </x14:formula1>
          <xm:sqref>C9:C14</xm:sqref>
        </x14:dataValidation>
        <x14:dataValidation type="list" allowBlank="1" showInputMessage="1" showErrorMessage="1" xr:uid="{8DA311FA-2B81-467E-9342-937B4EED0EB9}">
          <x14:formula1>
            <xm:f>Listas!$H$4:$H$6</xm:f>
          </x14:formula1>
          <xm:sqref>T9:T14</xm:sqref>
        </x14:dataValidation>
        <x14:dataValidation type="list" allowBlank="1" showInputMessage="1" showErrorMessage="1" xr:uid="{328F99FD-D7CD-4F12-A2F0-8261ED585FB4}">
          <x14:formula1>
            <xm:f>Listas!$H$7:$H$8</xm:f>
          </x14:formula1>
          <xm:sqref>U9:U14</xm:sqref>
        </x14:dataValidation>
        <x14:dataValidation type="list" allowBlank="1" showInputMessage="1" showErrorMessage="1" xr:uid="{C4E28221-4E74-4CE5-9015-157277E2A0A9}">
          <x14:formula1>
            <xm:f>Listas!$H$9:$H$10</xm:f>
          </x14:formula1>
          <xm:sqref>V9:V14</xm:sqref>
        </x14:dataValidation>
        <x14:dataValidation type="list" allowBlank="1" showInputMessage="1" showErrorMessage="1" xr:uid="{D437E4D2-E900-400D-BED4-FF877CF747DA}">
          <x14:formula1>
            <xm:f>Listas!$H$11:$H$12</xm:f>
          </x14:formula1>
          <xm:sqref>W9:W14</xm:sqref>
        </x14:dataValidation>
        <x14:dataValidation type="list" allowBlank="1" showInputMessage="1" showErrorMessage="1" xr:uid="{509DEAD0-E82B-4923-ACDE-00E408556E4E}">
          <x14:formula1>
            <xm:f>Listas!$H$13:$H$14</xm:f>
          </x14:formula1>
          <xm:sqref>X9:X14</xm:sqref>
        </x14:dataValidation>
        <x14:dataValidation type="list" allowBlank="1" showInputMessage="1" showErrorMessage="1" xr:uid="{5A4EB308-7C14-45F2-9FA7-B83B994478B8}">
          <x14:formula1>
            <xm:f>Listas!$J$3:$J$6</xm:f>
          </x14:formula1>
          <xm:sqref>AF9:AF14</xm:sqref>
        </x14:dataValidation>
        <x14:dataValidation type="list" allowBlank="1" showInputMessage="1" showErrorMessage="1" xr:uid="{1E2C287D-56DD-4462-A34C-91100A25FDB6}">
          <x14:formula1>
            <xm:f>Listas!$C$3:$C$7</xm:f>
          </x14:formula1>
          <xm:sqref>E9:E14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F7ED-AD2C-4BF4-9130-6F61942069C0}">
  <dimension ref="B2:J29"/>
  <sheetViews>
    <sheetView topLeftCell="B1" workbookViewId="0">
      <selection activeCell="D10" sqref="D10"/>
    </sheetView>
  </sheetViews>
  <sheetFormatPr baseColWidth="10" defaultRowHeight="14.25" x14ac:dyDescent="0.25"/>
  <cols>
    <col min="1" max="1" width="3.5703125" style="1" customWidth="1"/>
    <col min="2" max="2" width="50.140625" style="1" customWidth="1"/>
    <col min="3" max="3" width="24.28515625" style="1" customWidth="1"/>
    <col min="4" max="4" width="36.28515625" style="1" customWidth="1"/>
    <col min="5" max="5" width="28.7109375" style="1" customWidth="1"/>
    <col min="6" max="6" width="4.42578125" style="1" customWidth="1"/>
    <col min="7" max="7" width="37.7109375" style="1" customWidth="1"/>
    <col min="8" max="8" width="41" style="1" customWidth="1"/>
    <col min="9" max="9" width="3.7109375" style="1" customWidth="1"/>
    <col min="10" max="10" width="33.42578125" style="1" customWidth="1"/>
    <col min="11" max="16384" width="11.42578125" style="1"/>
  </cols>
  <sheetData>
    <row r="2" spans="2:10" s="9" customFormat="1" ht="28.5" x14ac:dyDescent="0.25">
      <c r="B2" s="5" t="s">
        <v>17</v>
      </c>
      <c r="C2" s="5" t="s">
        <v>15</v>
      </c>
      <c r="D2" s="5" t="s">
        <v>16</v>
      </c>
      <c r="E2" s="5" t="s">
        <v>31</v>
      </c>
      <c r="G2" s="82" t="s">
        <v>38</v>
      </c>
      <c r="H2" s="82"/>
      <c r="J2" s="5" t="s">
        <v>87</v>
      </c>
    </row>
    <row r="3" spans="2:10" ht="28.5" x14ac:dyDescent="0.25">
      <c r="B3" s="7" t="s">
        <v>41</v>
      </c>
      <c r="C3" s="10" t="s">
        <v>18</v>
      </c>
      <c r="D3" s="7" t="s">
        <v>23</v>
      </c>
      <c r="E3" s="7" t="s">
        <v>33</v>
      </c>
      <c r="G3" s="6" t="s">
        <v>74</v>
      </c>
      <c r="H3" s="6" t="s">
        <v>75</v>
      </c>
      <c r="J3" s="8" t="s">
        <v>89</v>
      </c>
    </row>
    <row r="4" spans="2:10" x14ac:dyDescent="0.25">
      <c r="B4" s="7" t="s">
        <v>42</v>
      </c>
      <c r="C4" s="11" t="s">
        <v>19</v>
      </c>
      <c r="D4" s="7" t="s">
        <v>28</v>
      </c>
      <c r="E4" s="7" t="s">
        <v>34</v>
      </c>
      <c r="G4" s="79" t="s">
        <v>3</v>
      </c>
      <c r="H4" s="7" t="s">
        <v>76</v>
      </c>
      <c r="J4" s="8" t="s">
        <v>90</v>
      </c>
    </row>
    <row r="5" spans="2:10" x14ac:dyDescent="0.25">
      <c r="B5" s="7" t="s">
        <v>43</v>
      </c>
      <c r="C5" s="11" t="s">
        <v>20</v>
      </c>
      <c r="D5" s="7" t="s">
        <v>68</v>
      </c>
      <c r="E5" s="7" t="s">
        <v>35</v>
      </c>
      <c r="G5" s="81"/>
      <c r="H5" s="7" t="s">
        <v>77</v>
      </c>
      <c r="J5" s="8" t="s">
        <v>91</v>
      </c>
    </row>
    <row r="6" spans="2:10" x14ac:dyDescent="0.25">
      <c r="B6" s="7" t="s">
        <v>44</v>
      </c>
      <c r="C6" s="11" t="s">
        <v>21</v>
      </c>
      <c r="D6" s="7" t="s">
        <v>27</v>
      </c>
      <c r="E6" s="7" t="s">
        <v>36</v>
      </c>
      <c r="G6" s="80"/>
      <c r="H6" s="7" t="s">
        <v>78</v>
      </c>
      <c r="J6" s="8" t="s">
        <v>88</v>
      </c>
    </row>
    <row r="7" spans="2:10" x14ac:dyDescent="0.25">
      <c r="B7" s="7" t="s">
        <v>45</v>
      </c>
      <c r="C7" s="11" t="s">
        <v>22</v>
      </c>
      <c r="D7" s="7" t="s">
        <v>26</v>
      </c>
      <c r="E7" s="7" t="s">
        <v>37</v>
      </c>
      <c r="G7" s="79" t="s">
        <v>4</v>
      </c>
      <c r="H7" s="8" t="s">
        <v>79</v>
      </c>
    </row>
    <row r="8" spans="2:10" x14ac:dyDescent="0.25">
      <c r="B8" s="7" t="s">
        <v>47</v>
      </c>
      <c r="C8" s="11"/>
      <c r="D8" s="7" t="s">
        <v>25</v>
      </c>
      <c r="E8" s="7"/>
      <c r="G8" s="80"/>
      <c r="H8" s="8" t="s">
        <v>80</v>
      </c>
    </row>
    <row r="9" spans="2:10" ht="28.5" x14ac:dyDescent="0.25">
      <c r="B9" s="7" t="s">
        <v>59</v>
      </c>
      <c r="C9" s="11"/>
      <c r="D9" s="7" t="s">
        <v>24</v>
      </c>
      <c r="E9" s="7"/>
      <c r="G9" s="79" t="s">
        <v>5</v>
      </c>
      <c r="H9" s="7" t="s">
        <v>81</v>
      </c>
    </row>
    <row r="10" spans="2:10" ht="28.5" x14ac:dyDescent="0.25">
      <c r="B10" s="7" t="s">
        <v>60</v>
      </c>
      <c r="C10" s="11"/>
      <c r="D10" s="8" t="s">
        <v>29</v>
      </c>
      <c r="E10" s="8"/>
      <c r="G10" s="80"/>
      <c r="H10" s="7" t="s">
        <v>82</v>
      </c>
    </row>
    <row r="11" spans="2:10" ht="42.75" x14ac:dyDescent="0.25">
      <c r="B11" s="7" t="s">
        <v>61</v>
      </c>
      <c r="C11" s="11"/>
      <c r="D11" s="8"/>
      <c r="E11" s="8"/>
      <c r="G11" s="79" t="s">
        <v>6</v>
      </c>
      <c r="H11" s="7" t="s">
        <v>83</v>
      </c>
    </row>
    <row r="12" spans="2:10" x14ac:dyDescent="0.25">
      <c r="B12" s="7" t="s">
        <v>48</v>
      </c>
      <c r="C12" s="11"/>
      <c r="D12" s="8"/>
      <c r="E12" s="8"/>
      <c r="G12" s="81"/>
      <c r="H12" s="7" t="s">
        <v>84</v>
      </c>
    </row>
    <row r="13" spans="2:10" x14ac:dyDescent="0.25">
      <c r="B13" s="7" t="s">
        <v>62</v>
      </c>
      <c r="G13" s="79" t="s">
        <v>7</v>
      </c>
      <c r="H13" s="7" t="s">
        <v>85</v>
      </c>
    </row>
    <row r="14" spans="2:10" x14ac:dyDescent="0.25">
      <c r="B14" s="7" t="s">
        <v>63</v>
      </c>
      <c r="G14" s="80"/>
      <c r="H14" s="8" t="s">
        <v>86</v>
      </c>
    </row>
    <row r="15" spans="2:10" x14ac:dyDescent="0.25">
      <c r="B15" s="7" t="s">
        <v>64</v>
      </c>
    </row>
    <row r="16" spans="2:10" ht="28.5" x14ac:dyDescent="0.25">
      <c r="B16" s="7" t="s">
        <v>65</v>
      </c>
    </row>
    <row r="17" spans="2:2" x14ac:dyDescent="0.25">
      <c r="B17" s="7" t="s">
        <v>46</v>
      </c>
    </row>
    <row r="18" spans="2:2" x14ac:dyDescent="0.25">
      <c r="B18" s="7" t="s">
        <v>49</v>
      </c>
    </row>
    <row r="19" spans="2:2" ht="28.5" x14ac:dyDescent="0.25">
      <c r="B19" s="7" t="s">
        <v>66</v>
      </c>
    </row>
    <row r="20" spans="2:2" ht="28.5" x14ac:dyDescent="0.25">
      <c r="B20" s="7" t="s">
        <v>67</v>
      </c>
    </row>
    <row r="21" spans="2:2" x14ac:dyDescent="0.25">
      <c r="B21" s="7" t="s">
        <v>50</v>
      </c>
    </row>
    <row r="22" spans="2:2" x14ac:dyDescent="0.25">
      <c r="B22" s="7" t="s">
        <v>51</v>
      </c>
    </row>
    <row r="23" spans="2:2" x14ac:dyDescent="0.25">
      <c r="B23" s="7" t="s">
        <v>52</v>
      </c>
    </row>
    <row r="24" spans="2:2" x14ac:dyDescent="0.25">
      <c r="B24" s="7" t="s">
        <v>53</v>
      </c>
    </row>
    <row r="25" spans="2:2" x14ac:dyDescent="0.25">
      <c r="B25" s="7" t="s">
        <v>54</v>
      </c>
    </row>
    <row r="26" spans="2:2" x14ac:dyDescent="0.25">
      <c r="B26" s="7" t="s">
        <v>55</v>
      </c>
    </row>
    <row r="27" spans="2:2" x14ac:dyDescent="0.25">
      <c r="B27" s="7" t="s">
        <v>56</v>
      </c>
    </row>
    <row r="28" spans="2:2" x14ac:dyDescent="0.25">
      <c r="B28" s="7" t="s">
        <v>57</v>
      </c>
    </row>
    <row r="29" spans="2:2" x14ac:dyDescent="0.25">
      <c r="B29" s="7" t="s">
        <v>58</v>
      </c>
    </row>
  </sheetData>
  <mergeCells count="6">
    <mergeCell ref="G9:G10"/>
    <mergeCell ref="G11:G12"/>
    <mergeCell ref="G13:G14"/>
    <mergeCell ref="G2:H2"/>
    <mergeCell ref="G4:G6"/>
    <mergeCell ref="G7:G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3651B5-EC1F-4CD4-A8DB-ECE786918696}"/>
</file>

<file path=customXml/itemProps2.xml><?xml version="1.0" encoding="utf-8"?>
<ds:datastoreItem xmlns:ds="http://schemas.openxmlformats.org/officeDocument/2006/customXml" ds:itemID="{647DC4D5-885D-4B2C-81D5-FAED786A5ED3}"/>
</file>

<file path=customXml/itemProps3.xml><?xml version="1.0" encoding="utf-8"?>
<ds:datastoreItem xmlns:ds="http://schemas.openxmlformats.org/officeDocument/2006/customXml" ds:itemID="{C921FE43-96F0-4451-B7E6-E00A1CAEB1D1}"/>
</file>

<file path=customXml/itemProps4.xml><?xml version="1.0" encoding="utf-8"?>
<ds:datastoreItem xmlns:ds="http://schemas.openxmlformats.org/officeDocument/2006/customXml" ds:itemID="{9EB74E84-F76F-4DDA-8B2D-F07A44C794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F-OPL-026</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Duran Mora</dc:creator>
  <cp:lastModifiedBy>Santiago Duran Mora</cp:lastModifiedBy>
  <dcterms:created xsi:type="dcterms:W3CDTF">2015-06-05T18:19:34Z</dcterms:created>
  <dcterms:modified xsi:type="dcterms:W3CDTF">2022-12-27T19:17:55Z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709db06b-9b15-4f98-b4b8-7597ee2546bd</vt:lpwstr>
  </property>
</Properties>
</file>